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60" yWindow="750" windowWidth="10635" windowHeight="5655" activeTab="1"/>
  </bookViews>
  <sheets>
    <sheet name="DS LOP" sheetId="1" r:id="rId1"/>
    <sheet name="CD" sheetId="2" r:id="rId2"/>
    <sheet name="ĐH" sheetId="3" r:id="rId3"/>
    <sheet name="TONG CHI" sheetId="4" r:id="rId4"/>
  </sheets>
  <definedNames/>
  <calcPr fullCalcOnLoad="1"/>
</workbook>
</file>

<file path=xl/sharedStrings.xml><?xml version="1.0" encoding="utf-8"?>
<sst xmlns="http://schemas.openxmlformats.org/spreadsheetml/2006/main" count="222" uniqueCount="179">
  <si>
    <t>HỌ VÀ TÊN</t>
  </si>
  <si>
    <t>SỐ CMND</t>
  </si>
  <si>
    <t>II</t>
  </si>
  <si>
    <t>III</t>
  </si>
  <si>
    <t>IV</t>
  </si>
  <si>
    <t>V</t>
  </si>
  <si>
    <t>VI</t>
  </si>
  <si>
    <t>RL</t>
  </si>
  <si>
    <t xml:space="preserve">KHÓA 2013 </t>
  </si>
  <si>
    <t>DA13NNA</t>
  </si>
  <si>
    <t>DA13NNAA</t>
  </si>
  <si>
    <t>Trần Nguyễn Anh Thư</t>
  </si>
  <si>
    <t>ĐẠI HỌC NGÔN NGỮ ANH 2013 (DA13NNA)</t>
  </si>
  <si>
    <t>VII</t>
  </si>
  <si>
    <t>0108518079</t>
  </si>
  <si>
    <t xml:space="preserve">Ghi chú: </t>
  </si>
  <si>
    <t>ĐẠI HỌC NGÔN NGỮ ANH A 2013 (DA13NNAA)</t>
  </si>
  <si>
    <t>SCMND</t>
  </si>
  <si>
    <t>SĨ SỐ</t>
  </si>
  <si>
    <t xml:space="preserve">           </t>
  </si>
  <si>
    <t xml:space="preserve">                    KHOA NGOẠI NGỮ</t>
  </si>
  <si>
    <t xml:space="preserve">                               KHOA NGOẠI  NGỮ</t>
  </si>
  <si>
    <t xml:space="preserve">DANH SÁCH  NHẬN HỌC BỔNG KHUYẾN KHÍCH HỌC TẬP  </t>
  </si>
  <si>
    <t>BẬC ĐẠI HỌC</t>
  </si>
  <si>
    <t xml:space="preserve">                               KHOA NGOẠI NGỮ</t>
  </si>
  <si>
    <t xml:space="preserve">DANH SÁCH NHẬN HỌC BỔNG KHUYẾN KHÍCH HỌC TẬP  </t>
  </si>
  <si>
    <t>BẬC CAO ĐẲNG</t>
  </si>
  <si>
    <t>SUẤT HOC BỔNG ĐƯỢC XÉT</t>
  </si>
  <si>
    <t xml:space="preserve">                                TRƯỞNG KHOA                          LẬP BẢNG</t>
  </si>
  <si>
    <t>THÀNH TIỀN</t>
  </si>
  <si>
    <t>CỘNG HÒA XÃ HỘI CHỦ NGHĨA VIỆT NAM</t>
  </si>
  <si>
    <t>MSSV</t>
  </si>
  <si>
    <t>ĐIỂM</t>
  </si>
  <si>
    <t>GHI CHÚ</t>
  </si>
  <si>
    <t>TỔNG CỘNG:</t>
  </si>
  <si>
    <t>TÊN LỚP</t>
  </si>
  <si>
    <t>X. SẮC</t>
  </si>
  <si>
    <t>GIỎI</t>
  </si>
  <si>
    <t>KHÁ</t>
  </si>
  <si>
    <t xml:space="preserve">                       HIỆU TRƯỞNG</t>
  </si>
  <si>
    <t xml:space="preserve">            TRƯỜNG ĐẠI HỌC TRÀ VINH</t>
  </si>
  <si>
    <t>Độc lập - Tự do - Hạnh phúc</t>
  </si>
  <si>
    <t>TBHK</t>
  </si>
  <si>
    <t>SỐ TÀI KHOẢN</t>
  </si>
  <si>
    <t xml:space="preserve">                            TRƯỜNG ĐẠI HỌC TRÀ VINH</t>
  </si>
  <si>
    <t xml:space="preserve">                         TRƯỜNG ĐẠI HỌC TRÀ VINH</t>
  </si>
  <si>
    <t xml:space="preserve">                   TỔNG CHI HỌC BỔNG KHUYẾN KHÍCH HỌC TẬP CÁC LỚP HỆ CHÍNH QUY</t>
  </si>
  <si>
    <t>STT</t>
  </si>
  <si>
    <t xml:space="preserve">MÃ LỚP </t>
  </si>
  <si>
    <t>BẢNG ĐIỂM</t>
  </si>
  <si>
    <t xml:space="preserve">                   Độc lập - Tự do - Hạnh phúc</t>
  </si>
  <si>
    <t>SỐ TK</t>
  </si>
  <si>
    <t>Đại học Ngôn ngữ Anh 2013 (DA13NNA)</t>
  </si>
  <si>
    <t>Đại học Ngôn ngữ Anh A 2013 (DA13NNAA)</t>
  </si>
  <si>
    <t>KHÓA 2014</t>
  </si>
  <si>
    <t>CAO ĐẲNG TIẾNG ANH 2014 (CA14AV)</t>
  </si>
  <si>
    <t>ĐẠI HỌC NGÔN NGỮ ANH 2014 (DA14NNA)</t>
  </si>
  <si>
    <t>Đại học Ngôn ngữ Anh 2014 (DA14NNA)</t>
  </si>
  <si>
    <t>Đại học Ngôn ngữ Anh B 2014 (DA14NNAB)</t>
  </si>
  <si>
    <t>Cao đẳng Tiếng Anh  2014 (CA14AV)</t>
  </si>
  <si>
    <t>ĐẠI HỌC NGÔN NGỮ ANH B 2014 (DA14NNAB)</t>
  </si>
  <si>
    <t>CA14AV</t>
  </si>
  <si>
    <t>DA14NNA</t>
  </si>
  <si>
    <t>DA14NNAB</t>
  </si>
  <si>
    <t>I</t>
  </si>
  <si>
    <t>VIII</t>
  </si>
  <si>
    <t xml:space="preserve">         Tổng số sinh viên trong danh sách:  05</t>
  </si>
  <si>
    <t>Cộng khoá 2013</t>
  </si>
  <si>
    <t>Cộng khoá  2014</t>
  </si>
  <si>
    <t>2suất/28 SV</t>
  </si>
  <si>
    <t>2suất/30 SV</t>
  </si>
  <si>
    <r>
      <t xml:space="preserve">BAN GIÁM HIỆU                    PHÒNG KH-TV                             </t>
    </r>
    <r>
      <rPr>
        <b/>
        <sz val="13"/>
        <color indexed="12"/>
        <rFont val="Times New Roman"/>
        <family val="1"/>
      </rPr>
      <t xml:space="preserve">PHÒNG CTSV-HS   </t>
    </r>
    <r>
      <rPr>
        <b/>
        <sz val="13"/>
        <rFont val="Times New Roman"/>
        <family val="1"/>
      </rPr>
      <t xml:space="preserve">                           KHOA NGOẠI NGỮ</t>
    </r>
  </si>
  <si>
    <t>KHÓA 2013</t>
  </si>
  <si>
    <t>KHÓA 2015</t>
  </si>
  <si>
    <t>ĐẠI HỌC NGÔN NGỮ ANH 2015 (DA15NNAA)</t>
  </si>
  <si>
    <t>ĐẠI HỌC NGÔN NGỮ ANH B 2015 (DA15NNAB)</t>
  </si>
  <si>
    <t>ĐẠI HỌC NGÔN NGỮ ANH C 2015 (DA15NNAC)</t>
  </si>
  <si>
    <t>ĐẠI HỌC NGÔN NGỮ ANH D 2015 (DA15NNAD)</t>
  </si>
  <si>
    <t>IX</t>
  </si>
  <si>
    <t>X</t>
  </si>
  <si>
    <t>2suất/24 SV</t>
  </si>
  <si>
    <t>CAO ĐẲNG TIẾNG ANH 2015 (CA15AV)</t>
  </si>
  <si>
    <t>2suất/26 SV</t>
  </si>
  <si>
    <t>2suất/27 SV</t>
  </si>
  <si>
    <t>Ngô Minh Chánh</t>
  </si>
  <si>
    <t>Trần Thị Diễm Hương</t>
  </si>
  <si>
    <t>Lê Phạm Thúy Ái</t>
  </si>
  <si>
    <t>Lý Nhất Phương</t>
  </si>
  <si>
    <t>Nguyễn Thị Linh</t>
  </si>
  <si>
    <t>Trần Thị Hồng Thi</t>
  </si>
  <si>
    <t>Võ Thị Hồng Ý</t>
  </si>
  <si>
    <t>Nguyễn Hải Mi</t>
  </si>
  <si>
    <t>CA15AV</t>
  </si>
  <si>
    <t>DA15NNAA</t>
  </si>
  <si>
    <t>DA15NNAB</t>
  </si>
  <si>
    <t>DA15NNAC</t>
  </si>
  <si>
    <t>DA15NNAD</t>
  </si>
  <si>
    <t>Đại học Ngôn ngữ Anh 2015 (DA15NNAA)</t>
  </si>
  <si>
    <t>Đại học Ngôn ngữ Anh 2015 (DA15NNAB)</t>
  </si>
  <si>
    <t>Đại học Ngôn ngữ Anh 2015 (DA15NNAC)</t>
  </si>
  <si>
    <t>Đại học Ngôn ngữ Anh 2015 (DA15NNAD)</t>
  </si>
  <si>
    <t>Cao đẳng Tiếng Anh  2015 (CA15AV)</t>
  </si>
  <si>
    <t>0108518002</t>
  </si>
  <si>
    <t>0109071726</t>
  </si>
  <si>
    <t>Cộng khoá  2015</t>
  </si>
  <si>
    <t>0110066400</t>
  </si>
  <si>
    <t>0110066393</t>
  </si>
  <si>
    <t>0110066215</t>
  </si>
  <si>
    <t>0110106660</t>
  </si>
  <si>
    <t>0110106677</t>
  </si>
  <si>
    <t>0110074938</t>
  </si>
  <si>
    <t xml:space="preserve">                                                                                                                                                                      TRƯỞNG KHOA                   LẬP BẢNG  </t>
  </si>
  <si>
    <r>
      <t xml:space="preserve">        BAN GIÁM HIỆU                    PHÒNG KH-TV                             </t>
    </r>
    <r>
      <rPr>
        <b/>
        <sz val="13"/>
        <color indexed="12"/>
        <rFont val="Times New Roman"/>
        <family val="1"/>
      </rPr>
      <t xml:space="preserve">PHÒNG CTSV-HS  </t>
    </r>
    <r>
      <rPr>
        <b/>
        <sz val="13"/>
        <rFont val="Times New Roman"/>
        <family val="1"/>
      </rPr>
      <t xml:space="preserve">                             KHOA NGOẠI NGỮ</t>
    </r>
  </si>
  <si>
    <t xml:space="preserve">                            LẬP BẢNG                                                                                        TRƯỞNG KHOA                                                                                                                                                                     </t>
  </si>
  <si>
    <t>KHÓA 2016</t>
  </si>
  <si>
    <t>ĐẠI HỌC NGÔN NGỮ ANH 2016 (DA16NNAA)</t>
  </si>
  <si>
    <t>ĐẠI HỌC NGÔN NGỮ ANH B 2016 (DA16NNAB)</t>
  </si>
  <si>
    <t>ĐẠI HỌC NGÔN NGỮ ANH C 2016 (DA16NNAC)</t>
  </si>
  <si>
    <t>SỐ TÍN CHỈ</t>
  </si>
  <si>
    <t>MỨC HỌC PHÍ THEO TÍN CHỈ</t>
  </si>
  <si>
    <t>ĐƠN GIÁ HỌC BỔNG</t>
  </si>
  <si>
    <t>PHẦN TRĂM(%) MỨC HB ĐƯỢC HƯỞNG</t>
  </si>
  <si>
    <t>CAO ĐẲNG TIẾNG ANH 2016 (CA16AV)</t>
  </si>
  <si>
    <t>XẾP LOẠI HỌC BỔNG</t>
  </si>
  <si>
    <t>Đại học Ngôn ngữ Anh 2016 (DA16NNAA)</t>
  </si>
  <si>
    <t>Đại học Ngôn ngữ Anh 2016 (DA16NNAB)</t>
  </si>
  <si>
    <t>Đại học Ngôn ngữ Anh 2016 (DA16NNAC)</t>
  </si>
  <si>
    <t>XI</t>
  </si>
  <si>
    <t>Nguyễn Minh Quân</t>
  </si>
  <si>
    <t>3suất/42 SV</t>
  </si>
  <si>
    <t>4suất/46 SV</t>
  </si>
  <si>
    <t>Trần Thị Huyền Trinh</t>
  </si>
  <si>
    <t>Trần Thị Cẩm Tú</t>
  </si>
  <si>
    <t>Nguyễn Ngọc Quốc Cường</t>
  </si>
  <si>
    <t>Nguyễn Thị Ngọc Huyền</t>
  </si>
  <si>
    <t>Hồ Thị Diễm</t>
  </si>
  <si>
    <t>Tô Huỳnh Ngọc Như</t>
  </si>
  <si>
    <t>Nguyễn Thị Ngọc Hân</t>
  </si>
  <si>
    <t>2suất/25 SV</t>
  </si>
  <si>
    <t>Nguyễn Hoàng Khang</t>
  </si>
  <si>
    <t>Nguyễn Thị Trúc Quyên</t>
  </si>
  <si>
    <t>Nguyễn Thị Thi Phúc</t>
  </si>
  <si>
    <t>Huỳnh Thị Yến Khoa</t>
  </si>
  <si>
    <t>Lâm Cao Hồng Mỹ</t>
  </si>
  <si>
    <t>Trần Thị Yến Nhi</t>
  </si>
  <si>
    <t>Phan Huỳnh Như</t>
  </si>
  <si>
    <t>Nguyễn Thị Mỹ Dung</t>
  </si>
  <si>
    <t>Võ Thị Châu Tuyền</t>
  </si>
  <si>
    <t>Lê Ngọc Duyên</t>
  </si>
  <si>
    <t>2suất/22 SV</t>
  </si>
  <si>
    <t>Thạch Tha</t>
  </si>
  <si>
    <t>Cao đẳng Tiếng Anh  2016 (CA16AV)</t>
  </si>
  <si>
    <t>Cộng khoá  2016</t>
  </si>
  <si>
    <t xml:space="preserve">         Tổng số sinh viên trong danh sách: 25</t>
  </si>
  <si>
    <t>Trà Vinh, ngày       tháng         năm 2017</t>
  </si>
  <si>
    <t xml:space="preserve">  HỌC KÌ I, NĂM HỌC 2016-2017</t>
  </si>
  <si>
    <t>(Số tiền bằng chữ: Tám mươi năm triệu bốn trăm  bốn mươi hai nghìn năm trăm đồng)</t>
  </si>
  <si>
    <t xml:space="preserve">                   (Bằng chữ: Mười hai triệu hai trăm hai mươi nghìn đồng)</t>
  </si>
  <si>
    <t xml:space="preserve">        (Bằng chữ: Bảy mươi ba triệu hai trăm hai mươi nghìn năm trăm đồng)</t>
  </si>
  <si>
    <t>DA16NNAA</t>
  </si>
  <si>
    <t>DA16NNAB</t>
  </si>
  <si>
    <t>DA16NNAC</t>
  </si>
  <si>
    <t>DANH SÁCH XÉT HỌC BỔNG CÁC LỚP CHÍNH QUI THUỘC KHOA NGOẠI NGỮ NĂM HỌC 2016-2017</t>
  </si>
  <si>
    <t>CA16AV</t>
  </si>
  <si>
    <t xml:space="preserve">    HỌC KÌ I, NĂM HỌC 2016- 2017 </t>
  </si>
  <si>
    <t xml:space="preserve">                 Trà Vinh, ngày       tháng       năm 2017</t>
  </si>
  <si>
    <t xml:space="preserve"> HỌC KÌ I, NĂM HỌC 2016 - 2017  </t>
  </si>
  <si>
    <t xml:space="preserve">            Trà Vinh, ngày        tháng       năm 2017</t>
  </si>
  <si>
    <t xml:space="preserve">                  BẬC ĐẠI HỌC</t>
  </si>
  <si>
    <t>0110066212</t>
  </si>
  <si>
    <t>0108518090</t>
  </si>
  <si>
    <t>0109575794</t>
  </si>
  <si>
    <t>0108710341</t>
  </si>
  <si>
    <t>0110074932</t>
  </si>
  <si>
    <t>0109737222</t>
  </si>
  <si>
    <t>0108517937</t>
  </si>
  <si>
    <t>0110498461</t>
  </si>
  <si>
    <t>0110498428</t>
  </si>
  <si>
    <t>Lâm Thúy Vy</t>
  </si>
</sst>
</file>

<file path=xl/styles.xml><?xml version="1.0" encoding="utf-8"?>
<styleSheet xmlns="http://schemas.openxmlformats.org/spreadsheetml/2006/main">
  <numFmts count="60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1010000]d/m/yyyy;@"/>
    <numFmt numFmtId="173" formatCode="0.0"/>
    <numFmt numFmtId="174" formatCode="000,000"/>
    <numFmt numFmtId="175" formatCode="0.000"/>
    <numFmt numFmtId="176" formatCode="0.000;[Red]0.000"/>
    <numFmt numFmtId="177" formatCode="_(* #,##0_);_(* \(#,##0\);_(* &quot;-&quot;??_);_(@_)"/>
    <numFmt numFmtId="178" formatCode="_(* #,##0.000_);_(* \(#,##0.000\);_(* &quot;-&quot;???_);_(@_)"/>
    <numFmt numFmtId="179" formatCode="dd/mm/yy"/>
    <numFmt numFmtId="180" formatCode="m/d/yy;@"/>
    <numFmt numFmtId="181" formatCode="mm/dd/yy;@"/>
    <numFmt numFmtId="182" formatCode="_(* #,##0.000_);_(* \(#,##0.000\);_(* &quot;-&quot;??_);_(@_)"/>
    <numFmt numFmtId="183" formatCode="#,##0.000"/>
    <numFmt numFmtId="184" formatCode="yyyy"/>
    <numFmt numFmtId="185" formatCode="000,000.0"/>
    <numFmt numFmtId="186" formatCode="[$-409]dddd\,\ mmmm\ dd\,\ yyyy"/>
    <numFmt numFmtId="187" formatCode="0.00_);[Red]\(0.00\)"/>
    <numFmt numFmtId="188" formatCode="[$-42A]dd\ mmmm\ yyyy"/>
    <numFmt numFmtId="189" formatCode="0_ ;[Red]\-0\ "/>
    <numFmt numFmtId="190" formatCode="0;[Red]0"/>
    <numFmt numFmtId="191" formatCode="#,##0_ ;[Red]\-#,##0\ "/>
    <numFmt numFmtId="192" formatCode="#,##0;[Red]#,##0"/>
    <numFmt numFmtId="193" formatCode="#,##0.0"/>
    <numFmt numFmtId="194" formatCode="#,##0.0;[Red]#,##0.0"/>
    <numFmt numFmtId="195" formatCode="#,##0.00;[Red]#,##0.00"/>
    <numFmt numFmtId="196" formatCode="#,##0.000;[Red]#,##0.000"/>
    <numFmt numFmtId="197" formatCode="_-* #,##0.000\ _₫_-;\-* #,##0.000\ _₫_-;_-* &quot;-&quot;???\ _₫_-;_-@_-"/>
    <numFmt numFmtId="198" formatCode="[$-42A]h:mm:ss\ AM/PM"/>
    <numFmt numFmtId="199" formatCode="[&lt;=9999999][$-1000000]###\-####;[$-1000000]\(#\)\ ###\-####"/>
    <numFmt numFmtId="200" formatCode="[$-1010000]d/m/yy;@"/>
    <numFmt numFmtId="201" formatCode="_(* #,##0.0_);_(* \(#,##0.0\);_(* &quot;-&quot;??_);_(@_)"/>
    <numFmt numFmtId="202" formatCode="0.0_);[Red]\(0.0\)"/>
    <numFmt numFmtId="203" formatCode="0_);[Red]\(0\)"/>
    <numFmt numFmtId="204" formatCode="mmm\-yyyy"/>
    <numFmt numFmtId="205" formatCode="&quot;Yes&quot;;&quot;Yes&quot;;&quot;No&quot;"/>
    <numFmt numFmtId="206" formatCode="&quot;True&quot;;&quot;True&quot;;&quot;False&quot;"/>
    <numFmt numFmtId="207" formatCode="&quot;On&quot;;&quot;On&quot;;&quot;Off&quot;"/>
    <numFmt numFmtId="208" formatCode="[$€-2]\ #,##0.00_);[Red]\([$€-2]\ #,##0.00\)"/>
    <numFmt numFmtId="209" formatCode="[$-409]h:mm:ss\ AM/PM"/>
    <numFmt numFmtId="210" formatCode="00000"/>
    <numFmt numFmtId="211" formatCode="#.##0"/>
    <numFmt numFmtId="212" formatCode="#.##0.000"/>
    <numFmt numFmtId="213" formatCode="_(* #.##0_);_(* \(#.##0\);_(* &quot;-&quot;??_);_(@_)"/>
    <numFmt numFmtId="214" formatCode="0_);\(0\)"/>
    <numFmt numFmtId="215" formatCode="_(* #.##0_);_(* \(#.##0\);_(* &quot;-&quot;_);_(@_)"/>
  </numFmts>
  <fonts count="85">
    <font>
      <sz val="10"/>
      <name val="Arial"/>
      <family val="0"/>
    </font>
    <font>
      <sz val="10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i/>
      <sz val="14"/>
      <name val="Times New Roman"/>
      <family val="1"/>
    </font>
    <font>
      <b/>
      <i/>
      <u val="single"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0"/>
      <name val="Times New Roman"/>
      <family val="1"/>
    </font>
    <font>
      <i/>
      <sz val="12"/>
      <name val="Times New Roman"/>
      <family val="1"/>
    </font>
    <font>
      <b/>
      <sz val="14"/>
      <name val="Times New Roman"/>
      <family val="1"/>
    </font>
    <font>
      <sz val="8"/>
      <name val="Arial"/>
      <family val="2"/>
    </font>
    <font>
      <i/>
      <u val="single"/>
      <sz val="14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6"/>
      <name val="Times New Roman"/>
      <family val="1"/>
    </font>
    <font>
      <b/>
      <i/>
      <sz val="16"/>
      <name val="Times New Roman"/>
      <family val="1"/>
    </font>
    <font>
      <sz val="12"/>
      <name val="Arial"/>
      <family val="2"/>
    </font>
    <font>
      <b/>
      <u val="single"/>
      <sz val="12"/>
      <name val="Times New Roman"/>
      <family val="1"/>
    </font>
    <font>
      <b/>
      <i/>
      <sz val="12"/>
      <name val="Times New Roman"/>
      <family val="1"/>
    </font>
    <font>
      <sz val="13"/>
      <name val="Arial"/>
      <family val="2"/>
    </font>
    <font>
      <b/>
      <i/>
      <sz val="13"/>
      <name val="Times New Roman"/>
      <family val="1"/>
    </font>
    <font>
      <sz val="13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sz val="12"/>
      <color indexed="10"/>
      <name val="Arial"/>
      <family val="2"/>
    </font>
    <font>
      <sz val="12"/>
      <color indexed="36"/>
      <name val="Arial"/>
      <family val="2"/>
    </font>
    <font>
      <sz val="11"/>
      <name val="Times New Roman"/>
      <family val="1"/>
    </font>
    <font>
      <sz val="14"/>
      <color indexed="8"/>
      <name val="Times New Roman"/>
      <family val="1"/>
    </font>
    <font>
      <b/>
      <u val="single"/>
      <sz val="11"/>
      <name val="Times New Roman"/>
      <family val="1"/>
    </font>
    <font>
      <sz val="11"/>
      <color indexed="8"/>
      <name val="Times New Roman"/>
      <family val="1"/>
    </font>
    <font>
      <b/>
      <i/>
      <sz val="11"/>
      <name val="Arial"/>
      <family val="2"/>
    </font>
    <font>
      <b/>
      <sz val="14"/>
      <color indexed="8"/>
      <name val="Times New Roman"/>
      <family val="1"/>
    </font>
    <font>
      <sz val="14"/>
      <name val="Arial"/>
      <family val="2"/>
    </font>
    <font>
      <b/>
      <sz val="12"/>
      <color indexed="9"/>
      <name val="Times New Roman"/>
      <family val="1"/>
    </font>
    <font>
      <b/>
      <sz val="14"/>
      <color indexed="9"/>
      <name val="Times New Roman"/>
      <family val="1"/>
    </font>
    <font>
      <b/>
      <sz val="12"/>
      <color indexed="8"/>
      <name val="Times New Roman"/>
      <family val="1"/>
    </font>
    <font>
      <b/>
      <sz val="13"/>
      <name val="Times New Roman"/>
      <family val="1"/>
    </font>
    <font>
      <b/>
      <sz val="13"/>
      <color indexed="12"/>
      <name val="Times New Roman"/>
      <family val="1"/>
    </font>
    <font>
      <b/>
      <sz val="15"/>
      <name val="Times New Roman"/>
      <family val="1"/>
    </font>
    <font>
      <b/>
      <i/>
      <u val="single"/>
      <sz val="15"/>
      <name val="Times New Roman"/>
      <family val="1"/>
    </font>
    <font>
      <b/>
      <u val="single"/>
      <sz val="15"/>
      <name val="Times New Roman"/>
      <family val="1"/>
    </font>
    <font>
      <sz val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FF0000"/>
      <name val="Times New Roman"/>
      <family val="1"/>
    </font>
    <font>
      <sz val="12"/>
      <color rgb="FFFF0000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6" fillId="26" borderId="0" applyNumberFormat="0" applyBorder="0" applyAlignment="0" applyProtection="0"/>
    <xf numFmtId="0" fontId="67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8" fillId="28" borderId="2" applyNumberFormat="0" applyAlignment="0" applyProtection="0"/>
    <xf numFmtId="0" fontId="6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70" fillId="29" borderId="0" applyNumberFormat="0" applyBorder="0" applyAlignment="0" applyProtection="0"/>
    <xf numFmtId="0" fontId="71" fillId="0" borderId="3" applyNumberFormat="0" applyFill="0" applyAlignment="0" applyProtection="0"/>
    <xf numFmtId="0" fontId="72" fillId="0" borderId="4" applyNumberFormat="0" applyFill="0" applyAlignment="0" applyProtection="0"/>
    <xf numFmtId="0" fontId="73" fillId="0" borderId="5" applyNumberFormat="0" applyFill="0" applyAlignment="0" applyProtection="0"/>
    <xf numFmtId="0" fontId="7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74" fillId="30" borderId="1" applyNumberFormat="0" applyAlignment="0" applyProtection="0"/>
    <xf numFmtId="0" fontId="75" fillId="0" borderId="6" applyNumberFormat="0" applyFill="0" applyAlignment="0" applyProtection="0"/>
    <xf numFmtId="0" fontId="76" fillId="31" borderId="0" applyNumberFormat="0" applyBorder="0" applyAlignment="0" applyProtection="0"/>
    <xf numFmtId="0" fontId="0" fillId="32" borderId="7" applyNumberFormat="0" applyFont="0" applyAlignment="0" applyProtection="0"/>
    <xf numFmtId="0" fontId="77" fillId="27" borderId="8" applyNumberFormat="0" applyAlignment="0" applyProtection="0"/>
    <xf numFmtId="9" fontId="0" fillId="0" borderId="0" applyFon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9" applyNumberFormat="0" applyFill="0" applyAlignment="0" applyProtection="0"/>
    <xf numFmtId="0" fontId="80" fillId="0" borderId="0" applyNumberFormat="0" applyFill="0" applyBorder="0" applyAlignment="0" applyProtection="0"/>
  </cellStyleXfs>
  <cellXfs count="194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Border="1" applyAlignment="1">
      <alignment/>
    </xf>
    <xf numFmtId="182" fontId="0" fillId="0" borderId="0" xfId="0" applyNumberFormat="1" applyAlignment="1">
      <alignment/>
    </xf>
    <xf numFmtId="0" fontId="11" fillId="0" borderId="0" xfId="0" applyFont="1" applyBorder="1" applyAlignment="1">
      <alignment vertical="center"/>
    </xf>
    <xf numFmtId="0" fontId="18" fillId="0" borderId="0" xfId="0" applyFont="1" applyAlignment="1">
      <alignment horizontal="center"/>
    </xf>
    <xf numFmtId="0" fontId="7" fillId="0" borderId="0" xfId="0" applyFont="1" applyAlignment="1">
      <alignment/>
    </xf>
    <xf numFmtId="0" fontId="18" fillId="0" borderId="0" xfId="0" applyFont="1" applyAlignment="1">
      <alignment/>
    </xf>
    <xf numFmtId="0" fontId="8" fillId="0" borderId="0" xfId="0" applyFont="1" applyAlignment="1">
      <alignment/>
    </xf>
    <xf numFmtId="2" fontId="8" fillId="0" borderId="0" xfId="0" applyNumberFormat="1" applyFont="1" applyAlignment="1">
      <alignment horizontal="center"/>
    </xf>
    <xf numFmtId="0" fontId="19" fillId="0" borderId="0" xfId="0" applyFont="1" applyAlignment="1">
      <alignment/>
    </xf>
    <xf numFmtId="2" fontId="8" fillId="0" borderId="0" xfId="0" applyNumberFormat="1" applyFont="1" applyAlignment="1" quotePrefix="1">
      <alignment horizontal="center"/>
    </xf>
    <xf numFmtId="0" fontId="7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0" fillId="0" borderId="0" xfId="0" applyFont="1" applyAlignment="1">
      <alignment/>
    </xf>
    <xf numFmtId="2" fontId="7" fillId="33" borderId="10" xfId="0" applyNumberFormat="1" applyFont="1" applyFill="1" applyBorder="1" applyAlignment="1">
      <alignment horizontal="center" vertical="center" wrapText="1"/>
    </xf>
    <xf numFmtId="173" fontId="7" fillId="33" borderId="10" xfId="0" applyNumberFormat="1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21" fillId="0" borderId="0" xfId="0" applyFont="1" applyAlignment="1">
      <alignment/>
    </xf>
    <xf numFmtId="0" fontId="0" fillId="0" borderId="0" xfId="0" applyFont="1" applyAlignment="1">
      <alignment/>
    </xf>
    <xf numFmtId="182" fontId="0" fillId="0" borderId="0" xfId="0" applyNumberFormat="1" applyFont="1" applyAlignment="1">
      <alignment/>
    </xf>
    <xf numFmtId="0" fontId="22" fillId="0" borderId="0" xfId="0" applyFont="1" applyBorder="1" applyAlignment="1">
      <alignment horizontal="center"/>
    </xf>
    <xf numFmtId="0" fontId="23" fillId="0" borderId="0" xfId="0" applyFont="1" applyBorder="1" applyAlignment="1">
      <alignment/>
    </xf>
    <xf numFmtId="177" fontId="7" fillId="0" borderId="10" xfId="41" applyNumberFormat="1" applyFont="1" applyBorder="1" applyAlignment="1">
      <alignment horizontal="center"/>
    </xf>
    <xf numFmtId="177" fontId="0" fillId="0" borderId="0" xfId="41" applyNumberFormat="1" applyFont="1" applyAlignment="1">
      <alignment/>
    </xf>
    <xf numFmtId="177" fontId="23" fillId="0" borderId="0" xfId="41" applyNumberFormat="1" applyFont="1" applyBorder="1" applyAlignment="1">
      <alignment horizontal="center"/>
    </xf>
    <xf numFmtId="0" fontId="26" fillId="0" borderId="0" xfId="0" applyFont="1" applyAlignment="1">
      <alignment/>
    </xf>
    <xf numFmtId="177" fontId="7" fillId="33" borderId="10" xfId="41" applyNumberFormat="1" applyFont="1" applyFill="1" applyBorder="1" applyAlignment="1">
      <alignment horizontal="center"/>
    </xf>
    <xf numFmtId="3" fontId="8" fillId="33" borderId="11" xfId="0" applyNumberFormat="1" applyFont="1" applyFill="1" applyBorder="1" applyAlignment="1">
      <alignment horizontal="center"/>
    </xf>
    <xf numFmtId="0" fontId="27" fillId="0" borderId="0" xfId="0" applyFont="1" applyAlignment="1">
      <alignment/>
    </xf>
    <xf numFmtId="0" fontId="11" fillId="0" borderId="10" xfId="0" applyFont="1" applyBorder="1" applyAlignment="1">
      <alignment/>
    </xf>
    <xf numFmtId="0" fontId="24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/>
    </xf>
    <xf numFmtId="0" fontId="24" fillId="0" borderId="0" xfId="0" applyFont="1" applyAlignment="1">
      <alignment/>
    </xf>
    <xf numFmtId="49" fontId="3" fillId="33" borderId="11" xfId="0" applyNumberFormat="1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30" fillId="33" borderId="10" xfId="0" applyFont="1" applyFill="1" applyBorder="1" applyAlignment="1">
      <alignment horizontal="center"/>
    </xf>
    <xf numFmtId="3" fontId="7" fillId="0" borderId="0" xfId="0" applyNumberFormat="1" applyFont="1" applyAlignment="1">
      <alignment/>
    </xf>
    <xf numFmtId="3" fontId="8" fillId="0" borderId="0" xfId="0" applyNumberFormat="1" applyFont="1" applyAlignment="1" quotePrefix="1">
      <alignment horizontal="right"/>
    </xf>
    <xf numFmtId="3" fontId="0" fillId="0" borderId="0" xfId="0" applyNumberFormat="1" applyAlignment="1">
      <alignment horizontal="right"/>
    </xf>
    <xf numFmtId="3" fontId="8" fillId="33" borderId="10" xfId="0" applyNumberFormat="1" applyFont="1" applyFill="1" applyBorder="1" applyAlignment="1">
      <alignment horizontal="right" vertical="center"/>
    </xf>
    <xf numFmtId="3" fontId="0" fillId="0" borderId="0" xfId="0" applyNumberFormat="1" applyAlignment="1">
      <alignment/>
    </xf>
    <xf numFmtId="0" fontId="0" fillId="33" borderId="0" xfId="0" applyFont="1" applyFill="1" applyAlignment="1">
      <alignment/>
    </xf>
    <xf numFmtId="0" fontId="7" fillId="33" borderId="11" xfId="0" applyFont="1" applyFill="1" applyBorder="1" applyAlignment="1">
      <alignment horizontal="left"/>
    </xf>
    <xf numFmtId="0" fontId="5" fillId="33" borderId="0" xfId="0" applyFont="1" applyFill="1" applyAlignment="1">
      <alignment horizontal="center" vertical="center"/>
    </xf>
    <xf numFmtId="0" fontId="0" fillId="33" borderId="0" xfId="0" applyFont="1" applyFill="1" applyAlignment="1">
      <alignment/>
    </xf>
    <xf numFmtId="0" fontId="31" fillId="33" borderId="10" xfId="0" applyFont="1" applyFill="1" applyBorder="1" applyAlignment="1">
      <alignment horizontal="center"/>
    </xf>
    <xf numFmtId="3" fontId="31" fillId="33" borderId="10" xfId="0" applyNumberFormat="1" applyFont="1" applyFill="1" applyBorder="1" applyAlignment="1">
      <alignment horizontal="center"/>
    </xf>
    <xf numFmtId="0" fontId="31" fillId="33" borderId="10" xfId="0" applyFont="1" applyFill="1" applyBorder="1" applyAlignment="1">
      <alignment/>
    </xf>
    <xf numFmtId="0" fontId="28" fillId="33" borderId="10" xfId="0" applyFont="1" applyFill="1" applyBorder="1" applyAlignment="1">
      <alignment horizontal="center"/>
    </xf>
    <xf numFmtId="0" fontId="11" fillId="33" borderId="10" xfId="0" applyFont="1" applyFill="1" applyBorder="1" applyAlignment="1">
      <alignment/>
    </xf>
    <xf numFmtId="0" fontId="24" fillId="33" borderId="0" xfId="0" applyFont="1" applyFill="1" applyAlignment="1">
      <alignment/>
    </xf>
    <xf numFmtId="0" fontId="0" fillId="33" borderId="0" xfId="0" applyFill="1" applyAlignment="1">
      <alignment/>
    </xf>
    <xf numFmtId="0" fontId="24" fillId="0" borderId="0" xfId="0" applyFont="1" applyBorder="1" applyAlignment="1">
      <alignment/>
    </xf>
    <xf numFmtId="1" fontId="28" fillId="33" borderId="10" xfId="0" applyNumberFormat="1" applyFont="1" applyFill="1" applyBorder="1" applyAlignment="1">
      <alignment horizontal="center"/>
    </xf>
    <xf numFmtId="3" fontId="8" fillId="33" borderId="10" xfId="0" applyNumberFormat="1" applyFont="1" applyFill="1" applyBorder="1" applyAlignment="1">
      <alignment horizontal="center"/>
    </xf>
    <xf numFmtId="0" fontId="8" fillId="33" borderId="10" xfId="0" applyFont="1" applyFill="1" applyBorder="1" applyAlignment="1">
      <alignment horizontal="center"/>
    </xf>
    <xf numFmtId="177" fontId="7" fillId="33" borderId="10" xfId="41" applyNumberFormat="1" applyFont="1" applyFill="1" applyBorder="1" applyAlignment="1">
      <alignment/>
    </xf>
    <xf numFmtId="2" fontId="28" fillId="33" borderId="10" xfId="0" applyNumberFormat="1" applyFont="1" applyFill="1" applyBorder="1" applyAlignment="1">
      <alignment horizontal="center"/>
    </xf>
    <xf numFmtId="0" fontId="8" fillId="33" borderId="10" xfId="0" applyFont="1" applyFill="1" applyBorder="1" applyAlignment="1">
      <alignment horizontal="right"/>
    </xf>
    <xf numFmtId="0" fontId="11" fillId="0" borderId="0" xfId="0" applyFont="1" applyFill="1" applyAlignment="1">
      <alignment horizontal="center" vertical="center"/>
    </xf>
    <xf numFmtId="177" fontId="35" fillId="0" borderId="0" xfId="41" applyNumberFormat="1" applyFont="1" applyAlignment="1">
      <alignment horizontal="center"/>
    </xf>
    <xf numFmtId="0" fontId="8" fillId="0" borderId="0" xfId="0" applyFont="1" applyAlignment="1">
      <alignment vertical="top"/>
    </xf>
    <xf numFmtId="177" fontId="36" fillId="0" borderId="0" xfId="41" applyNumberFormat="1" applyFont="1" applyFill="1" applyAlignment="1">
      <alignment vertical="center"/>
    </xf>
    <xf numFmtId="0" fontId="28" fillId="33" borderId="10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34" fillId="0" borderId="0" xfId="0" applyFont="1" applyAlignment="1">
      <alignment/>
    </xf>
    <xf numFmtId="0" fontId="4" fillId="0" borderId="0" xfId="0" applyFont="1" applyAlignment="1">
      <alignment vertical="top"/>
    </xf>
    <xf numFmtId="0" fontId="17" fillId="0" borderId="0" xfId="0" applyFont="1" applyAlignment="1">
      <alignment horizontal="center" vertical="center"/>
    </xf>
    <xf numFmtId="177" fontId="8" fillId="0" borderId="10" xfId="0" applyNumberFormat="1" applyFont="1" applyBorder="1" applyAlignment="1">
      <alignment/>
    </xf>
    <xf numFmtId="177" fontId="1" fillId="0" borderId="10" xfId="0" applyNumberFormat="1" applyFont="1" applyBorder="1" applyAlignment="1">
      <alignment/>
    </xf>
    <xf numFmtId="172" fontId="7" fillId="0" borderId="0" xfId="0" applyNumberFormat="1" applyFont="1" applyAlignment="1">
      <alignment vertical="center"/>
    </xf>
    <xf numFmtId="0" fontId="29" fillId="34" borderId="10" xfId="0" applyFont="1" applyFill="1" applyBorder="1" applyAlignment="1">
      <alignment horizontal="left"/>
    </xf>
    <xf numFmtId="0" fontId="28" fillId="34" borderId="10" xfId="0" applyFont="1" applyFill="1" applyBorder="1" applyAlignment="1">
      <alignment horizontal="center"/>
    </xf>
    <xf numFmtId="0" fontId="43" fillId="33" borderId="10" xfId="0" applyFont="1" applyFill="1" applyBorder="1" applyAlignment="1">
      <alignment horizontal="left"/>
    </xf>
    <xf numFmtId="0" fontId="16" fillId="0" borderId="0" xfId="0" applyFont="1" applyAlignment="1">
      <alignment horizontal="left"/>
    </xf>
    <xf numFmtId="0" fontId="16" fillId="0" borderId="0" xfId="0" applyFont="1" applyAlignment="1" quotePrefix="1">
      <alignment horizontal="left"/>
    </xf>
    <xf numFmtId="0" fontId="11" fillId="0" borderId="10" xfId="0" applyFont="1" applyBorder="1" applyAlignment="1">
      <alignment horizontal="center"/>
    </xf>
    <xf numFmtId="0" fontId="28" fillId="34" borderId="10" xfId="0" applyFont="1" applyFill="1" applyBorder="1" applyAlignment="1">
      <alignment horizontal="left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28" fillId="34" borderId="11" xfId="0" applyFont="1" applyFill="1" applyBorder="1" applyAlignment="1" quotePrefix="1">
      <alignment horizontal="center"/>
    </xf>
    <xf numFmtId="0" fontId="28" fillId="34" borderId="11" xfId="0" applyFont="1" applyFill="1" applyBorder="1" applyAlignment="1">
      <alignment/>
    </xf>
    <xf numFmtId="0" fontId="31" fillId="33" borderId="11" xfId="0" applyFont="1" applyFill="1" applyBorder="1" applyAlignment="1">
      <alignment horizontal="center"/>
    </xf>
    <xf numFmtId="3" fontId="7" fillId="33" borderId="10" xfId="0" applyNumberFormat="1" applyFont="1" applyFill="1" applyBorder="1" applyAlignment="1">
      <alignment horizontal="center" vertical="center"/>
    </xf>
    <xf numFmtId="177" fontId="0" fillId="0" borderId="0" xfId="0" applyNumberFormat="1" applyAlignment="1">
      <alignment/>
    </xf>
    <xf numFmtId="177" fontId="0" fillId="0" borderId="0" xfId="0" applyNumberFormat="1" applyFont="1" applyAlignment="1">
      <alignment/>
    </xf>
    <xf numFmtId="2" fontId="28" fillId="34" borderId="10" xfId="0" applyNumberFormat="1" applyFont="1" applyFill="1" applyBorder="1" applyAlignment="1">
      <alignment horizontal="center"/>
    </xf>
    <xf numFmtId="1" fontId="28" fillId="34" borderId="10" xfId="0" applyNumberFormat="1" applyFont="1" applyFill="1" applyBorder="1" applyAlignment="1">
      <alignment horizontal="center"/>
    </xf>
    <xf numFmtId="3" fontId="8" fillId="34" borderId="10" xfId="0" applyNumberFormat="1" applyFont="1" applyFill="1" applyBorder="1" applyAlignment="1">
      <alignment horizontal="center"/>
    </xf>
    <xf numFmtId="0" fontId="28" fillId="34" borderId="10" xfId="0" applyFont="1" applyFill="1" applyBorder="1" applyAlignment="1" quotePrefix="1">
      <alignment horizontal="center"/>
    </xf>
    <xf numFmtId="3" fontId="33" fillId="34" borderId="10" xfId="0" applyNumberFormat="1" applyFont="1" applyFill="1" applyBorder="1" applyAlignment="1">
      <alignment horizontal="center"/>
    </xf>
    <xf numFmtId="0" fontId="11" fillId="34" borderId="10" xfId="0" applyFont="1" applyFill="1" applyBorder="1" applyAlignment="1">
      <alignment horizontal="center" vertical="center"/>
    </xf>
    <xf numFmtId="0" fontId="22" fillId="0" borderId="0" xfId="0" applyFont="1" applyBorder="1" applyAlignment="1">
      <alignment horizontal="left"/>
    </xf>
    <xf numFmtId="0" fontId="7" fillId="0" borderId="0" xfId="0" applyFont="1" applyAlignment="1">
      <alignment horizontal="center"/>
    </xf>
    <xf numFmtId="0" fontId="81" fillId="34" borderId="10" xfId="0" applyFont="1" applyFill="1" applyBorder="1" applyAlignment="1">
      <alignment horizontal="center"/>
    </xf>
    <xf numFmtId="3" fontId="7" fillId="33" borderId="10" xfId="0" applyNumberFormat="1" applyFont="1" applyFill="1" applyBorder="1" applyAlignment="1">
      <alignment horizontal="right" vertical="center"/>
    </xf>
    <xf numFmtId="0" fontId="1" fillId="34" borderId="10" xfId="0" applyFont="1" applyFill="1" applyBorder="1" applyAlignment="1">
      <alignment horizontal="center"/>
    </xf>
    <xf numFmtId="0" fontId="8" fillId="34" borderId="10" xfId="0" applyFont="1" applyFill="1" applyBorder="1" applyAlignment="1">
      <alignment horizontal="center"/>
    </xf>
    <xf numFmtId="0" fontId="30" fillId="34" borderId="10" xfId="0" applyFont="1" applyFill="1" applyBorder="1" applyAlignment="1">
      <alignment horizontal="center"/>
    </xf>
    <xf numFmtId="177" fontId="7" fillId="34" borderId="10" xfId="41" applyNumberFormat="1" applyFont="1" applyFill="1" applyBorder="1" applyAlignment="1">
      <alignment/>
    </xf>
    <xf numFmtId="0" fontId="2" fillId="34" borderId="10" xfId="0" applyFont="1" applyFill="1" applyBorder="1" applyAlignment="1">
      <alignment horizontal="center"/>
    </xf>
    <xf numFmtId="0" fontId="82" fillId="34" borderId="10" xfId="0" applyFont="1" applyFill="1" applyBorder="1" applyAlignment="1">
      <alignment horizontal="center"/>
    </xf>
    <xf numFmtId="174" fontId="3" fillId="34" borderId="10" xfId="0" applyNumberFormat="1" applyFont="1" applyFill="1" applyBorder="1" applyAlignment="1">
      <alignment horizontal="left"/>
    </xf>
    <xf numFmtId="177" fontId="8" fillId="33" borderId="10" xfId="41" applyNumberFormat="1" applyFont="1" applyFill="1" applyBorder="1" applyAlignment="1">
      <alignment horizontal="center"/>
    </xf>
    <xf numFmtId="49" fontId="3" fillId="33" borderId="10" xfId="0" applyNumberFormat="1" applyFont="1" applyFill="1" applyBorder="1" applyAlignment="1">
      <alignment horizontal="center"/>
    </xf>
    <xf numFmtId="0" fontId="28" fillId="34" borderId="10" xfId="0" applyFont="1" applyFill="1" applyBorder="1" applyAlignment="1">
      <alignment/>
    </xf>
    <xf numFmtId="177" fontId="8" fillId="34" borderId="10" xfId="41" applyNumberFormat="1" applyFont="1" applyFill="1" applyBorder="1" applyAlignment="1">
      <alignment horizontal="center"/>
    </xf>
    <xf numFmtId="49" fontId="3" fillId="34" borderId="10" xfId="0" applyNumberFormat="1" applyFont="1" applyFill="1" applyBorder="1" applyAlignment="1">
      <alignment horizontal="center"/>
    </xf>
    <xf numFmtId="0" fontId="7" fillId="0" borderId="10" xfId="0" applyFont="1" applyBorder="1" applyAlignment="1">
      <alignment horizontal="right"/>
    </xf>
    <xf numFmtId="0" fontId="83" fillId="34" borderId="10" xfId="0" applyFont="1" applyFill="1" applyBorder="1" applyAlignment="1">
      <alignment horizontal="center"/>
    </xf>
    <xf numFmtId="0" fontId="83" fillId="34" borderId="10" xfId="0" applyFont="1" applyFill="1" applyBorder="1" applyAlignment="1">
      <alignment/>
    </xf>
    <xf numFmtId="0" fontId="83" fillId="34" borderId="10" xfId="0" applyFont="1" applyFill="1" applyBorder="1" applyAlignment="1" quotePrefix="1">
      <alignment horizontal="center"/>
    </xf>
    <xf numFmtId="2" fontId="83" fillId="34" borderId="10" xfId="0" applyNumberFormat="1" applyFont="1" applyFill="1" applyBorder="1" applyAlignment="1">
      <alignment horizontal="center"/>
    </xf>
    <xf numFmtId="1" fontId="83" fillId="34" borderId="10" xfId="0" applyNumberFormat="1" applyFont="1" applyFill="1" applyBorder="1" applyAlignment="1">
      <alignment horizontal="center"/>
    </xf>
    <xf numFmtId="3" fontId="84" fillId="34" borderId="10" xfId="0" applyNumberFormat="1" applyFont="1" applyFill="1" applyBorder="1" applyAlignment="1">
      <alignment horizontal="center"/>
    </xf>
    <xf numFmtId="0" fontId="6" fillId="33" borderId="0" xfId="0" applyFont="1" applyFill="1" applyBorder="1" applyAlignment="1">
      <alignment horizontal="center" vertical="center"/>
    </xf>
    <xf numFmtId="0" fontId="13" fillId="33" borderId="0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177" fontId="1" fillId="0" borderId="0" xfId="41" applyNumberFormat="1" applyFont="1" applyAlignment="1">
      <alignment horizontal="center"/>
    </xf>
    <xf numFmtId="0" fontId="7" fillId="0" borderId="0" xfId="0" applyFont="1" applyBorder="1" applyAlignment="1">
      <alignment horizontal="center"/>
    </xf>
    <xf numFmtId="0" fontId="41" fillId="33" borderId="0" xfId="0" applyFont="1" applyFill="1" applyBorder="1" applyAlignment="1">
      <alignment horizontal="center" vertical="center"/>
    </xf>
    <xf numFmtId="0" fontId="40" fillId="33" borderId="0" xfId="0" applyFont="1" applyFill="1" applyBorder="1" applyAlignment="1">
      <alignment horizontal="center" vertical="center"/>
    </xf>
    <xf numFmtId="0" fontId="42" fillId="33" borderId="0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33" borderId="1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7" fillId="34" borderId="12" xfId="0" applyFont="1" applyFill="1" applyBorder="1" applyAlignment="1">
      <alignment horizontal="center" vertical="center"/>
    </xf>
    <xf numFmtId="0" fontId="7" fillId="34" borderId="13" xfId="0" applyFont="1" applyFill="1" applyBorder="1" applyAlignment="1">
      <alignment horizontal="center" vertical="center"/>
    </xf>
    <xf numFmtId="0" fontId="7" fillId="34" borderId="11" xfId="0" applyFont="1" applyFill="1" applyBorder="1" applyAlignment="1">
      <alignment horizontal="center" vertical="center"/>
    </xf>
    <xf numFmtId="0" fontId="10" fillId="0" borderId="0" xfId="0" applyFont="1" applyAlignment="1">
      <alignment horizontal="right"/>
    </xf>
    <xf numFmtId="0" fontId="16" fillId="0" borderId="0" xfId="0" applyFont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33" borderId="14" xfId="0" applyFont="1" applyFill="1" applyBorder="1" applyAlignment="1">
      <alignment horizontal="center" vertical="center" wrapText="1"/>
    </xf>
    <xf numFmtId="0" fontId="7" fillId="33" borderId="15" xfId="0" applyFont="1" applyFill="1" applyBorder="1" applyAlignment="1">
      <alignment horizontal="center" vertical="center" wrapText="1"/>
    </xf>
    <xf numFmtId="174" fontId="3" fillId="34" borderId="12" xfId="0" applyNumberFormat="1" applyFont="1" applyFill="1" applyBorder="1" applyAlignment="1">
      <alignment horizontal="left"/>
    </xf>
    <xf numFmtId="174" fontId="3" fillId="34" borderId="13" xfId="0" applyNumberFormat="1" applyFont="1" applyFill="1" applyBorder="1" applyAlignment="1">
      <alignment horizontal="left"/>
    </xf>
    <xf numFmtId="174" fontId="3" fillId="34" borderId="11" xfId="0" applyNumberFormat="1" applyFont="1" applyFill="1" applyBorder="1" applyAlignment="1">
      <alignment horizontal="left"/>
    </xf>
    <xf numFmtId="0" fontId="7" fillId="0" borderId="12" xfId="0" applyFont="1" applyBorder="1" applyAlignment="1">
      <alignment horizontal="right"/>
    </xf>
    <xf numFmtId="0" fontId="7" fillId="0" borderId="13" xfId="0" applyFont="1" applyBorder="1" applyAlignment="1">
      <alignment horizontal="right"/>
    </xf>
    <xf numFmtId="0" fontId="7" fillId="0" borderId="11" xfId="0" applyFont="1" applyBorder="1" applyAlignment="1">
      <alignment horizontal="right"/>
    </xf>
    <xf numFmtId="0" fontId="22" fillId="0" borderId="16" xfId="0" applyFont="1" applyBorder="1" applyAlignment="1">
      <alignment horizontal="center"/>
    </xf>
    <xf numFmtId="172" fontId="7" fillId="33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22" fillId="0" borderId="0" xfId="0" applyFont="1" applyBorder="1" applyAlignment="1">
      <alignment horizontal="left"/>
    </xf>
    <xf numFmtId="0" fontId="38" fillId="0" borderId="0" xfId="0" applyFont="1" applyBorder="1" applyAlignment="1">
      <alignment horizontal="left" vertical="center"/>
    </xf>
    <xf numFmtId="172" fontId="7" fillId="0" borderId="0" xfId="0" applyNumberFormat="1" applyFont="1" applyAlignment="1">
      <alignment horizontal="left" vertical="center"/>
    </xf>
    <xf numFmtId="177" fontId="0" fillId="0" borderId="0" xfId="0" applyNumberFormat="1" applyAlignment="1">
      <alignment horizontal="center"/>
    </xf>
    <xf numFmtId="174" fontId="3" fillId="34" borderId="10" xfId="0" applyNumberFormat="1" applyFont="1" applyFill="1" applyBorder="1" applyAlignment="1">
      <alignment horizontal="left"/>
    </xf>
    <xf numFmtId="0" fontId="7" fillId="34" borderId="10" xfId="0" applyFont="1" applyFill="1" applyBorder="1" applyAlignment="1">
      <alignment horizontal="center" vertical="center" wrapText="1"/>
    </xf>
    <xf numFmtId="172" fontId="3" fillId="0" borderId="10" xfId="0" applyNumberFormat="1" applyFont="1" applyFill="1" applyBorder="1" applyAlignment="1">
      <alignment horizontal="center" vertical="center" wrapText="1"/>
    </xf>
    <xf numFmtId="177" fontId="32" fillId="0" borderId="0" xfId="41" applyNumberFormat="1" applyFont="1" applyAlignment="1">
      <alignment horizontal="left"/>
    </xf>
    <xf numFmtId="0" fontId="25" fillId="0" borderId="0" xfId="0" applyFont="1" applyAlignment="1">
      <alignment horizontal="center"/>
    </xf>
    <xf numFmtId="0" fontId="7" fillId="0" borderId="10" xfId="0" applyFont="1" applyBorder="1" applyAlignment="1">
      <alignment horizontal="right"/>
    </xf>
    <xf numFmtId="0" fontId="22" fillId="0" borderId="16" xfId="0" applyFont="1" applyBorder="1" applyAlignment="1">
      <alignment horizontal="center" vertical="center"/>
    </xf>
    <xf numFmtId="0" fontId="11" fillId="0" borderId="0" xfId="0" applyFont="1" applyAlignment="1">
      <alignment horizontal="left"/>
    </xf>
    <xf numFmtId="0" fontId="37" fillId="34" borderId="12" xfId="0" applyFont="1" applyFill="1" applyBorder="1" applyAlignment="1">
      <alignment horizontal="center"/>
    </xf>
    <xf numFmtId="0" fontId="44" fillId="33" borderId="11" xfId="0" applyFont="1" applyFill="1" applyBorder="1" applyAlignment="1">
      <alignment horizontal="center"/>
    </xf>
    <xf numFmtId="0" fontId="37" fillId="34" borderId="13" xfId="0" applyFont="1" applyFill="1" applyBorder="1" applyAlignment="1">
      <alignment horizontal="center"/>
    </xf>
    <xf numFmtId="0" fontId="37" fillId="34" borderId="11" xfId="0" applyFont="1" applyFill="1" applyBorder="1" applyAlignment="1">
      <alignment horizont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11" fillId="34" borderId="12" xfId="0" applyFont="1" applyFill="1" applyBorder="1" applyAlignment="1">
      <alignment horizontal="center" vertical="center"/>
    </xf>
    <xf numFmtId="0" fontId="11" fillId="34" borderId="11" xfId="0" applyFont="1" applyFill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8" fillId="0" borderId="0" xfId="0" applyFont="1" applyAlignment="1">
      <alignment horizontal="left"/>
    </xf>
    <xf numFmtId="0" fontId="16" fillId="0" borderId="0" xfId="0" applyFont="1" applyAlignment="1">
      <alignment horizontal="left" vertical="top"/>
    </xf>
    <xf numFmtId="3" fontId="3" fillId="0" borderId="14" xfId="0" applyNumberFormat="1" applyFont="1" applyBorder="1" applyAlignment="1">
      <alignment horizontal="center" vertical="center"/>
    </xf>
    <xf numFmtId="3" fontId="3" fillId="0" borderId="15" xfId="0" applyNumberFormat="1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733425</xdr:colOff>
      <xdr:row>2</xdr:row>
      <xdr:rowOff>9525</xdr:rowOff>
    </xdr:from>
    <xdr:to>
      <xdr:col>3</xdr:col>
      <xdr:colOff>495300</xdr:colOff>
      <xdr:row>2</xdr:row>
      <xdr:rowOff>9525</xdr:rowOff>
    </xdr:to>
    <xdr:sp>
      <xdr:nvSpPr>
        <xdr:cNvPr id="1" name="Line 1"/>
        <xdr:cNvSpPr>
          <a:spLocks/>
        </xdr:cNvSpPr>
      </xdr:nvSpPr>
      <xdr:spPr>
        <a:xfrm>
          <a:off x="1876425" y="409575"/>
          <a:ext cx="1057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419100</xdr:colOff>
      <xdr:row>2</xdr:row>
      <xdr:rowOff>19050</xdr:rowOff>
    </xdr:from>
    <xdr:to>
      <xdr:col>10</xdr:col>
      <xdr:colOff>371475</xdr:colOff>
      <xdr:row>2</xdr:row>
      <xdr:rowOff>19050</xdr:rowOff>
    </xdr:to>
    <xdr:sp>
      <xdr:nvSpPr>
        <xdr:cNvPr id="2" name="Line 1"/>
        <xdr:cNvSpPr>
          <a:spLocks/>
        </xdr:cNvSpPr>
      </xdr:nvSpPr>
      <xdr:spPr>
        <a:xfrm>
          <a:off x="5276850" y="419100"/>
          <a:ext cx="1695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361950</xdr:colOff>
      <xdr:row>3</xdr:row>
      <xdr:rowOff>9525</xdr:rowOff>
    </xdr:from>
    <xdr:to>
      <xdr:col>10</xdr:col>
      <xdr:colOff>352425</xdr:colOff>
      <xdr:row>3</xdr:row>
      <xdr:rowOff>9525</xdr:rowOff>
    </xdr:to>
    <xdr:sp>
      <xdr:nvSpPr>
        <xdr:cNvPr id="1" name="Straight Connector 4"/>
        <xdr:cNvSpPr>
          <a:spLocks/>
        </xdr:cNvSpPr>
      </xdr:nvSpPr>
      <xdr:spPr>
        <a:xfrm>
          <a:off x="5505450" y="419100"/>
          <a:ext cx="1724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3</xdr:row>
      <xdr:rowOff>0</xdr:rowOff>
    </xdr:from>
    <xdr:to>
      <xdr:col>3</xdr:col>
      <xdr:colOff>333375</xdr:colOff>
      <xdr:row>3</xdr:row>
      <xdr:rowOff>0</xdr:rowOff>
    </xdr:to>
    <xdr:sp>
      <xdr:nvSpPr>
        <xdr:cNvPr id="2" name="Straight Connector 8"/>
        <xdr:cNvSpPr>
          <a:spLocks/>
        </xdr:cNvSpPr>
      </xdr:nvSpPr>
      <xdr:spPr>
        <a:xfrm>
          <a:off x="1666875" y="409575"/>
          <a:ext cx="137160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457200</xdr:colOff>
      <xdr:row>2</xdr:row>
      <xdr:rowOff>0</xdr:rowOff>
    </xdr:from>
    <xdr:to>
      <xdr:col>1</xdr:col>
      <xdr:colOff>1552575</xdr:colOff>
      <xdr:row>2</xdr:row>
      <xdr:rowOff>9525</xdr:rowOff>
    </xdr:to>
    <xdr:sp>
      <xdr:nvSpPr>
        <xdr:cNvPr id="1" name="Line 2"/>
        <xdr:cNvSpPr>
          <a:spLocks/>
        </xdr:cNvSpPr>
      </xdr:nvSpPr>
      <xdr:spPr>
        <a:xfrm flipV="1">
          <a:off x="876300" y="400050"/>
          <a:ext cx="1095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209550</xdr:colOff>
      <xdr:row>2</xdr:row>
      <xdr:rowOff>0</xdr:rowOff>
    </xdr:from>
    <xdr:to>
      <xdr:col>6</xdr:col>
      <xdr:colOff>428625</xdr:colOff>
      <xdr:row>2</xdr:row>
      <xdr:rowOff>0</xdr:rowOff>
    </xdr:to>
    <xdr:sp>
      <xdr:nvSpPr>
        <xdr:cNvPr id="2" name="Straight Connector 4"/>
        <xdr:cNvSpPr>
          <a:spLocks/>
        </xdr:cNvSpPr>
      </xdr:nvSpPr>
      <xdr:spPr>
        <a:xfrm>
          <a:off x="6419850" y="400050"/>
          <a:ext cx="1438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H27"/>
  <sheetViews>
    <sheetView zoomScalePageLayoutView="0" workbookViewId="0" topLeftCell="A7">
      <selection activeCell="I8" sqref="I8"/>
    </sheetView>
  </sheetViews>
  <sheetFormatPr defaultColWidth="9.140625" defaultRowHeight="12.75"/>
  <cols>
    <col min="1" max="1" width="10.140625" style="0" customWidth="1"/>
    <col min="2" max="2" width="16.57421875" style="63" customWidth="1"/>
    <col min="3" max="3" width="23.00390625" style="0" customWidth="1"/>
    <col min="4" max="4" width="20.28125" style="0" customWidth="1"/>
  </cols>
  <sheetData>
    <row r="3" spans="1:4" ht="61.5" customHeight="1">
      <c r="A3" s="136" t="s">
        <v>162</v>
      </c>
      <c r="B3" s="136"/>
      <c r="C3" s="136"/>
      <c r="D3" s="136"/>
    </row>
    <row r="4" spans="1:4" ht="18.75">
      <c r="A4" s="41" t="s">
        <v>47</v>
      </c>
      <c r="B4" s="61" t="s">
        <v>48</v>
      </c>
      <c r="C4" s="41" t="s">
        <v>49</v>
      </c>
      <c r="D4" s="88" t="s">
        <v>33</v>
      </c>
    </row>
    <row r="5" spans="1:4" ht="18.75">
      <c r="A5" s="42">
        <v>1</v>
      </c>
      <c r="B5" s="83" t="s">
        <v>61</v>
      </c>
      <c r="C5" s="43"/>
      <c r="D5" s="43"/>
    </row>
    <row r="6" spans="1:8" ht="18.75">
      <c r="A6" s="42">
        <v>2</v>
      </c>
      <c r="B6" s="83" t="s">
        <v>92</v>
      </c>
      <c r="C6" s="43"/>
      <c r="D6" s="46"/>
      <c r="E6" s="64"/>
      <c r="F6" s="64"/>
      <c r="G6" s="64"/>
      <c r="H6" s="64"/>
    </row>
    <row r="7" spans="1:8" ht="18.75">
      <c r="A7" s="42">
        <v>3</v>
      </c>
      <c r="B7" s="83" t="s">
        <v>163</v>
      </c>
      <c r="C7" s="138"/>
      <c r="D7" s="139"/>
      <c r="E7" s="64"/>
      <c r="F7" s="64"/>
      <c r="G7" s="64"/>
      <c r="H7" s="64"/>
    </row>
    <row r="8" spans="1:8" ht="18.75">
      <c r="A8" s="42">
        <v>4</v>
      </c>
      <c r="B8" s="83" t="s">
        <v>9</v>
      </c>
      <c r="C8" s="43"/>
      <c r="D8" s="42"/>
      <c r="E8" s="64"/>
      <c r="F8" s="64"/>
      <c r="G8" s="64"/>
      <c r="H8" s="64"/>
    </row>
    <row r="9" spans="1:4" ht="18.75">
      <c r="A9" s="42">
        <v>5</v>
      </c>
      <c r="B9" s="83" t="s">
        <v>10</v>
      </c>
      <c r="C9" s="43"/>
      <c r="D9" s="43"/>
    </row>
    <row r="10" spans="1:4" ht="18.75">
      <c r="A10" s="42">
        <v>6</v>
      </c>
      <c r="B10" s="83" t="s">
        <v>62</v>
      </c>
      <c r="C10" s="43"/>
      <c r="D10" s="43"/>
    </row>
    <row r="11" spans="1:4" ht="18.75">
      <c r="A11" s="42">
        <v>7</v>
      </c>
      <c r="B11" s="83" t="s">
        <v>63</v>
      </c>
      <c r="C11" s="43"/>
      <c r="D11" s="43"/>
    </row>
    <row r="12" spans="1:4" ht="18.75">
      <c r="A12" s="42">
        <v>8</v>
      </c>
      <c r="B12" s="83" t="s">
        <v>93</v>
      </c>
      <c r="C12" s="43"/>
      <c r="D12" s="43"/>
    </row>
    <row r="13" spans="1:4" ht="18.75">
      <c r="A13" s="42">
        <v>9</v>
      </c>
      <c r="B13" s="83" t="s">
        <v>94</v>
      </c>
      <c r="C13" s="43"/>
      <c r="D13" s="43"/>
    </row>
    <row r="14" spans="1:4" ht="18.75">
      <c r="A14" s="42">
        <v>10</v>
      </c>
      <c r="B14" s="83" t="s">
        <v>95</v>
      </c>
      <c r="C14" s="43"/>
      <c r="D14" s="43"/>
    </row>
    <row r="15" spans="1:4" ht="18.75">
      <c r="A15" s="42">
        <v>11</v>
      </c>
      <c r="B15" s="83" t="s">
        <v>96</v>
      </c>
      <c r="C15" s="43"/>
      <c r="D15" s="43"/>
    </row>
    <row r="16" spans="1:4" ht="18.75">
      <c r="A16" s="42">
        <v>12</v>
      </c>
      <c r="B16" s="83" t="s">
        <v>159</v>
      </c>
      <c r="C16" s="43"/>
      <c r="D16" s="43"/>
    </row>
    <row r="17" spans="1:4" ht="18.75">
      <c r="A17" s="42">
        <v>13</v>
      </c>
      <c r="B17" s="83" t="s">
        <v>160</v>
      </c>
      <c r="C17" s="43"/>
      <c r="D17" s="43"/>
    </row>
    <row r="18" spans="1:4" ht="18.75">
      <c r="A18" s="42">
        <v>14</v>
      </c>
      <c r="B18" s="83" t="s">
        <v>161</v>
      </c>
      <c r="C18" s="43"/>
      <c r="D18" s="43"/>
    </row>
    <row r="19" spans="1:3" ht="18.75">
      <c r="A19" s="44" t="s">
        <v>15</v>
      </c>
      <c r="B19" s="62"/>
      <c r="C19" s="44"/>
    </row>
    <row r="22" ht="12.75">
      <c r="C22" s="24"/>
    </row>
    <row r="24" ht="12.75">
      <c r="C24" s="24"/>
    </row>
    <row r="27" spans="1:3" ht="12.75">
      <c r="A27" s="137"/>
      <c r="B27" s="137"/>
      <c r="C27" s="137"/>
    </row>
  </sheetData>
  <sheetProtection/>
  <mergeCells count="3">
    <mergeCell ref="A3:D3"/>
    <mergeCell ref="A27:C27"/>
    <mergeCell ref="C7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4"/>
  <sheetViews>
    <sheetView tabSelected="1" zoomScalePageLayoutView="0" workbookViewId="0" topLeftCell="A1">
      <selection activeCell="Q15" sqref="Q15"/>
    </sheetView>
  </sheetViews>
  <sheetFormatPr defaultColWidth="9.140625" defaultRowHeight="12.75"/>
  <cols>
    <col min="1" max="1" width="6.140625" style="0" customWidth="1"/>
    <col min="2" max="2" width="11.00390625" style="0" customWidth="1"/>
    <col min="3" max="3" width="19.421875" style="0" customWidth="1"/>
    <col min="4" max="4" width="12.140625" style="0" customWidth="1"/>
    <col min="5" max="5" width="10.8515625" style="0" customWidth="1"/>
    <col min="6" max="6" width="7.57421875" style="0" customWidth="1"/>
    <col min="7" max="7" width="5.7109375" style="0" customWidth="1"/>
    <col min="8" max="8" width="8.00390625" style="0" customWidth="1"/>
    <col min="9" max="9" width="11.8515625" style="0" customWidth="1"/>
    <col min="10" max="10" width="6.28125" style="0" customWidth="1"/>
    <col min="11" max="11" width="10.421875" style="0" customWidth="1"/>
    <col min="12" max="12" width="10.140625" style="0" customWidth="1"/>
    <col min="13" max="13" width="13.7109375" style="0" customWidth="1"/>
    <col min="14" max="14" width="13.28125" style="0" customWidth="1"/>
  </cols>
  <sheetData>
    <row r="1" spans="1:15" ht="15.75">
      <c r="A1" s="18"/>
      <c r="B1" s="141" t="s">
        <v>44</v>
      </c>
      <c r="C1" s="141"/>
      <c r="D1" s="141"/>
      <c r="E1" s="18"/>
      <c r="F1" s="19"/>
      <c r="G1" s="142" t="s">
        <v>30</v>
      </c>
      <c r="H1" s="142"/>
      <c r="I1" s="142"/>
      <c r="J1" s="142"/>
      <c r="K1" s="142"/>
      <c r="L1" s="142"/>
      <c r="M1" s="142"/>
      <c r="N1" s="142"/>
      <c r="O1" s="142"/>
    </row>
    <row r="2" spans="1:15" ht="15.75">
      <c r="A2" s="18"/>
      <c r="B2" s="143" t="s">
        <v>24</v>
      </c>
      <c r="C2" s="143"/>
      <c r="D2" s="143"/>
      <c r="E2" s="18"/>
      <c r="F2" s="19"/>
      <c r="G2" s="142" t="s">
        <v>50</v>
      </c>
      <c r="H2" s="142"/>
      <c r="I2" s="142"/>
      <c r="J2" s="142"/>
      <c r="K2" s="142"/>
      <c r="L2" s="142"/>
      <c r="M2" s="142"/>
      <c r="N2" s="142"/>
      <c r="O2" s="20"/>
    </row>
    <row r="3" spans="1:15" ht="15.75">
      <c r="A3" s="142"/>
      <c r="B3" s="142"/>
      <c r="C3" s="142"/>
      <c r="D3" s="142"/>
      <c r="E3" s="142"/>
      <c r="F3" s="21"/>
      <c r="G3" s="144"/>
      <c r="H3" s="144"/>
      <c r="I3" s="144"/>
      <c r="J3" s="144"/>
      <c r="K3" s="144"/>
      <c r="L3" s="144"/>
      <c r="M3" s="144"/>
      <c r="N3" s="144"/>
      <c r="O3" s="144"/>
    </row>
    <row r="4" spans="1:15" ht="20.25">
      <c r="A4" s="22"/>
      <c r="B4" s="87"/>
      <c r="C4" s="22"/>
      <c r="D4" s="22"/>
      <c r="E4" s="22"/>
      <c r="F4" s="21"/>
      <c r="G4" s="148" t="s">
        <v>165</v>
      </c>
      <c r="H4" s="148"/>
      <c r="I4" s="148"/>
      <c r="J4" s="148"/>
      <c r="K4" s="148"/>
      <c r="L4" s="148"/>
      <c r="M4" s="148"/>
      <c r="N4" s="148"/>
      <c r="O4" s="23"/>
    </row>
    <row r="5" spans="1:15" ht="20.25">
      <c r="A5" s="149" t="s">
        <v>25</v>
      </c>
      <c r="B5" s="149"/>
      <c r="C5" s="149"/>
      <c r="D5" s="149"/>
      <c r="E5" s="149"/>
      <c r="F5" s="149"/>
      <c r="G5" s="149"/>
      <c r="H5" s="149"/>
      <c r="I5" s="149"/>
      <c r="J5" s="149"/>
      <c r="K5" s="149"/>
      <c r="L5" s="149"/>
      <c r="M5" s="149"/>
      <c r="N5" s="149"/>
      <c r="O5" s="1"/>
    </row>
    <row r="6" spans="1:15" ht="19.5">
      <c r="A6" s="150" t="s">
        <v>166</v>
      </c>
      <c r="B6" s="150"/>
      <c r="C6" s="150"/>
      <c r="D6" s="150"/>
      <c r="E6" s="150"/>
      <c r="F6" s="150"/>
      <c r="G6" s="150"/>
      <c r="H6" s="150"/>
      <c r="I6" s="150"/>
      <c r="J6" s="150"/>
      <c r="K6" s="150"/>
      <c r="L6" s="150"/>
      <c r="M6" s="150"/>
      <c r="N6" s="150"/>
      <c r="O6" s="1"/>
    </row>
    <row r="7" spans="1:15" ht="20.25">
      <c r="A7" s="79"/>
      <c r="B7" s="79"/>
      <c r="C7" s="79"/>
      <c r="D7" s="150"/>
      <c r="E7" s="150"/>
      <c r="F7" s="150"/>
      <c r="G7" s="150"/>
      <c r="H7" s="150"/>
      <c r="I7" s="150"/>
      <c r="J7" s="150"/>
      <c r="K7" s="150"/>
      <c r="L7" s="150"/>
      <c r="M7" s="79"/>
      <c r="N7" s="79"/>
      <c r="O7" s="1"/>
    </row>
    <row r="8" spans="1:15" ht="9" customHeight="1">
      <c r="A8" s="2"/>
      <c r="B8" s="2"/>
      <c r="C8" s="2"/>
      <c r="D8" s="2"/>
      <c r="E8" s="151"/>
      <c r="F8" s="151"/>
      <c r="G8" s="151"/>
      <c r="H8" s="2"/>
      <c r="I8" s="55"/>
      <c r="J8" s="55"/>
      <c r="K8" s="55"/>
      <c r="L8" s="2"/>
      <c r="M8" s="74">
        <v>80000</v>
      </c>
      <c r="N8" s="71"/>
      <c r="O8" s="1"/>
    </row>
    <row r="9" spans="1:15" ht="15.75" customHeight="1">
      <c r="A9" s="140" t="s">
        <v>47</v>
      </c>
      <c r="B9" s="140" t="s">
        <v>31</v>
      </c>
      <c r="C9" s="152" t="s">
        <v>0</v>
      </c>
      <c r="D9" s="161" t="s">
        <v>43</v>
      </c>
      <c r="E9" s="140" t="s">
        <v>1</v>
      </c>
      <c r="F9" s="140" t="s">
        <v>32</v>
      </c>
      <c r="G9" s="140"/>
      <c r="H9" s="140" t="s">
        <v>123</v>
      </c>
      <c r="I9" s="152" t="s">
        <v>121</v>
      </c>
      <c r="J9" s="152" t="s">
        <v>118</v>
      </c>
      <c r="K9" s="140" t="s">
        <v>119</v>
      </c>
      <c r="L9" s="152" t="s">
        <v>120</v>
      </c>
      <c r="M9" s="140" t="s">
        <v>29</v>
      </c>
      <c r="N9" s="140" t="s">
        <v>33</v>
      </c>
      <c r="O9" s="18"/>
    </row>
    <row r="10" spans="1:15" ht="59.25" customHeight="1">
      <c r="A10" s="140"/>
      <c r="B10" s="140"/>
      <c r="C10" s="153"/>
      <c r="D10" s="161"/>
      <c r="E10" s="140"/>
      <c r="F10" s="25" t="s">
        <v>42</v>
      </c>
      <c r="G10" s="26" t="s">
        <v>7</v>
      </c>
      <c r="H10" s="140"/>
      <c r="I10" s="153"/>
      <c r="J10" s="153"/>
      <c r="K10" s="140"/>
      <c r="L10" s="153"/>
      <c r="M10" s="140"/>
      <c r="N10" s="140"/>
      <c r="O10" s="18"/>
    </row>
    <row r="11" spans="1:15" ht="19.5" customHeight="1">
      <c r="A11" s="145" t="s">
        <v>54</v>
      </c>
      <c r="B11" s="146"/>
      <c r="C11" s="146"/>
      <c r="D11" s="146"/>
      <c r="E11" s="146"/>
      <c r="F11" s="146"/>
      <c r="G11" s="146"/>
      <c r="H11" s="146"/>
      <c r="I11" s="146"/>
      <c r="J11" s="146"/>
      <c r="K11" s="146"/>
      <c r="L11" s="146"/>
      <c r="M11" s="146"/>
      <c r="N11" s="147"/>
      <c r="O11" s="37"/>
    </row>
    <row r="12" spans="1:15" ht="19.5" customHeight="1">
      <c r="A12" s="47" t="s">
        <v>64</v>
      </c>
      <c r="B12" s="154" t="s">
        <v>55</v>
      </c>
      <c r="C12" s="155"/>
      <c r="D12" s="155"/>
      <c r="E12" s="155"/>
      <c r="F12" s="155"/>
      <c r="G12" s="155"/>
      <c r="H12" s="156"/>
      <c r="I12" s="54"/>
      <c r="J12" s="54"/>
      <c r="K12" s="54"/>
      <c r="L12" s="39"/>
      <c r="M12" s="38">
        <f>SUM(M13:M14)</f>
        <v>4352000</v>
      </c>
      <c r="N12" s="45" t="s">
        <v>138</v>
      </c>
      <c r="O12" s="17"/>
    </row>
    <row r="13" spans="1:15" ht="19.5" customHeight="1">
      <c r="A13" s="60">
        <v>1</v>
      </c>
      <c r="B13" s="60">
        <v>210414029</v>
      </c>
      <c r="C13" s="94" t="s">
        <v>144</v>
      </c>
      <c r="D13" s="93"/>
      <c r="E13" s="84"/>
      <c r="F13" s="69">
        <v>2.81</v>
      </c>
      <c r="G13" s="65">
        <v>73</v>
      </c>
      <c r="H13" s="60" t="str">
        <f>IF(AND(F13&gt;=3.6,F13&lt;=4,G13&gt;=90,G13&lt;=100),"Xuất sắc",IF(AND(F13&gt;=3.2,F13&lt;=4,G13&gt;=80,G13&lt;=100),"Giỏi",IF(AND(F13&gt;=2.5,F13&lt;=10,G13&gt;=65,G13&lt;=100),"Khá","Không đạt học bổng")))</f>
        <v>Khá</v>
      </c>
      <c r="I13" s="66">
        <f>IF(H13="khá",100,IF(H13="giỏi",110,120))</f>
        <v>100</v>
      </c>
      <c r="J13" s="66">
        <v>16</v>
      </c>
      <c r="K13" s="66">
        <v>136000</v>
      </c>
      <c r="L13" s="66">
        <f>J13*K13</f>
        <v>2176000</v>
      </c>
      <c r="M13" s="66">
        <f>I13/100*L13</f>
        <v>2176000</v>
      </c>
      <c r="N13" s="85"/>
      <c r="O13" s="40"/>
    </row>
    <row r="14" spans="1:15" ht="19.5" customHeight="1">
      <c r="A14" s="60">
        <v>2</v>
      </c>
      <c r="B14" s="60">
        <v>210414055</v>
      </c>
      <c r="C14" s="94" t="s">
        <v>147</v>
      </c>
      <c r="D14" s="93"/>
      <c r="E14" s="84"/>
      <c r="F14" s="69">
        <v>2.81</v>
      </c>
      <c r="G14" s="65">
        <v>73</v>
      </c>
      <c r="H14" s="60" t="str">
        <f>IF(AND(F14&gt;=3.6,F14&lt;=4,G14&gt;=90,G14&lt;=100),"Xuất sắc",IF(AND(F14&gt;=3.2,F14&lt;=4,G14&gt;=80,G14&lt;=100),"Giỏi",IF(AND(F14&gt;=2.5,F14&lt;=10,G14&gt;=65,G14&lt;=100),"Khá","Không đạt học bổng")))</f>
        <v>Khá</v>
      </c>
      <c r="I14" s="66">
        <f>IF(H14="khá",100,IF(H14="giỏi",110,120))</f>
        <v>100</v>
      </c>
      <c r="J14" s="66">
        <v>16</v>
      </c>
      <c r="K14" s="66">
        <v>136000</v>
      </c>
      <c r="L14" s="66">
        <f>J14*K14</f>
        <v>2176000</v>
      </c>
      <c r="M14" s="66">
        <f>I14/100*L14</f>
        <v>2176000</v>
      </c>
      <c r="N14" s="70"/>
      <c r="O14" s="40"/>
    </row>
    <row r="15" spans="1:15" ht="19.5" customHeight="1">
      <c r="A15" s="145" t="s">
        <v>73</v>
      </c>
      <c r="B15" s="146"/>
      <c r="C15" s="146"/>
      <c r="D15" s="146"/>
      <c r="E15" s="146"/>
      <c r="F15" s="146"/>
      <c r="G15" s="146"/>
      <c r="H15" s="146"/>
      <c r="I15" s="146"/>
      <c r="J15" s="146"/>
      <c r="K15" s="146"/>
      <c r="L15" s="146"/>
      <c r="M15" s="146"/>
      <c r="N15" s="147"/>
      <c r="O15" s="40"/>
    </row>
    <row r="16" spans="1:15" ht="19.5" customHeight="1">
      <c r="A16" s="47" t="s">
        <v>2</v>
      </c>
      <c r="B16" s="154" t="s">
        <v>81</v>
      </c>
      <c r="C16" s="155"/>
      <c r="D16" s="155"/>
      <c r="E16" s="155"/>
      <c r="F16" s="155"/>
      <c r="G16" s="155"/>
      <c r="H16" s="156"/>
      <c r="I16" s="54"/>
      <c r="J16" s="54"/>
      <c r="K16" s="54"/>
      <c r="L16" s="39"/>
      <c r="M16" s="38">
        <f>SUM(M17:M18)</f>
        <v>5168000</v>
      </c>
      <c r="N16" s="45" t="s">
        <v>149</v>
      </c>
      <c r="O16" s="17"/>
    </row>
    <row r="17" spans="1:15" ht="19.5" customHeight="1">
      <c r="A17" s="60">
        <v>3</v>
      </c>
      <c r="B17" s="60">
        <v>210415036</v>
      </c>
      <c r="C17" s="94" t="s">
        <v>91</v>
      </c>
      <c r="D17" s="93" t="s">
        <v>110</v>
      </c>
      <c r="E17" s="84">
        <v>334875787</v>
      </c>
      <c r="F17" s="69">
        <v>3.21</v>
      </c>
      <c r="G17" s="65">
        <v>73</v>
      </c>
      <c r="H17" s="60" t="str">
        <f>IF(AND(F17&gt;=3.6,F17&lt;=4,G17&gt;=90,G17&lt;=100),"Xuất sắc",IF(AND(F17&gt;=3.2,F17&lt;=4,G17&gt;=80,G17&lt;=100),"Giỏi",IF(AND(F17&gt;=2.5,F17&lt;=10,G17&gt;=65,G17&lt;=100),"Khá","Không đạt học bổng")))</f>
        <v>Khá</v>
      </c>
      <c r="I17" s="66">
        <f>IF(H17="khá",100,IF(H17="giỏi",110,120))</f>
        <v>100</v>
      </c>
      <c r="J17" s="66">
        <v>19</v>
      </c>
      <c r="K17" s="66">
        <v>136000</v>
      </c>
      <c r="L17" s="66">
        <f>J17*K17</f>
        <v>2584000</v>
      </c>
      <c r="M17" s="66">
        <f>I17/100*L17</f>
        <v>2584000</v>
      </c>
      <c r="N17" s="85"/>
      <c r="O17" s="40"/>
    </row>
    <row r="18" spans="1:15" ht="19.5" customHeight="1">
      <c r="A18" s="60">
        <v>4</v>
      </c>
      <c r="B18" s="60">
        <v>210415003</v>
      </c>
      <c r="C18" s="94" t="s">
        <v>148</v>
      </c>
      <c r="D18" s="93" t="s">
        <v>173</v>
      </c>
      <c r="E18" s="84">
        <v>334919494</v>
      </c>
      <c r="F18" s="69">
        <v>3.05</v>
      </c>
      <c r="G18" s="65">
        <v>73</v>
      </c>
      <c r="H18" s="60" t="str">
        <f>IF(AND(F18&gt;=3.6,F18&lt;=4,G18&gt;=90,G18&lt;=100),"Xuất sắc",IF(AND(F18&gt;=3.2,F18&lt;=4,G18&gt;=80,G18&lt;=100),"Giỏi",IF(AND(F18&gt;=2.5,F18&lt;=10,G18&gt;=65,G18&lt;=100),"Khá","Không đạt học bổng")))</f>
        <v>Khá</v>
      </c>
      <c r="I18" s="66">
        <f>IF(H18="khá",100,IF(H18="giỏi",110,120))</f>
        <v>100</v>
      </c>
      <c r="J18" s="66">
        <v>19</v>
      </c>
      <c r="K18" s="66">
        <v>136000</v>
      </c>
      <c r="L18" s="66">
        <f>J18*K18</f>
        <v>2584000</v>
      </c>
      <c r="M18" s="66">
        <f>I18/100*L18</f>
        <v>2584000</v>
      </c>
      <c r="N18" s="70"/>
      <c r="O18" s="40"/>
    </row>
    <row r="19" spans="1:15" ht="19.5" customHeight="1">
      <c r="A19" s="145" t="s">
        <v>114</v>
      </c>
      <c r="B19" s="146"/>
      <c r="C19" s="146"/>
      <c r="D19" s="146"/>
      <c r="E19" s="146"/>
      <c r="F19" s="146"/>
      <c r="G19" s="146"/>
      <c r="H19" s="146"/>
      <c r="I19" s="146"/>
      <c r="J19" s="146"/>
      <c r="K19" s="146"/>
      <c r="L19" s="146"/>
      <c r="M19" s="146"/>
      <c r="N19" s="147"/>
      <c r="O19" s="40"/>
    </row>
    <row r="20" spans="1:15" ht="19.5" customHeight="1">
      <c r="A20" s="47" t="s">
        <v>3</v>
      </c>
      <c r="B20" s="154" t="s">
        <v>122</v>
      </c>
      <c r="C20" s="155"/>
      <c r="D20" s="155"/>
      <c r="E20" s="155"/>
      <c r="F20" s="155"/>
      <c r="G20" s="155"/>
      <c r="H20" s="156"/>
      <c r="I20" s="54"/>
      <c r="J20" s="54"/>
      <c r="K20" s="54"/>
      <c r="L20" s="39"/>
      <c r="M20" s="38">
        <f>SUM(M21:M21)</f>
        <v>2700000</v>
      </c>
      <c r="N20" s="45" t="s">
        <v>83</v>
      </c>
      <c r="O20" s="17"/>
    </row>
    <row r="21" spans="1:15" ht="19.5" customHeight="1">
      <c r="A21" s="60">
        <v>5</v>
      </c>
      <c r="B21" s="60">
        <v>210416022</v>
      </c>
      <c r="C21" s="94" t="s">
        <v>150</v>
      </c>
      <c r="D21" s="93"/>
      <c r="E21" s="102"/>
      <c r="F21" s="69">
        <v>2.5</v>
      </c>
      <c r="G21" s="65">
        <v>73</v>
      </c>
      <c r="H21" s="60" t="str">
        <f>IF(AND(F21&gt;=3.6,F21&lt;=4,G21&gt;=90,G21&lt;=100),"Xuất sắc",IF(AND(F21&gt;=3.2,F21&lt;=4,G21&gt;=80,G21&lt;=100),"Giỏi",IF(AND(F21&gt;=2.5,F21&lt;=10,G21&gt;=65,G21&lt;=100),"Khá","Không đạt học bổng")))</f>
        <v>Khá</v>
      </c>
      <c r="I21" s="66">
        <f>IF(H21="khá",100,IF(H21="giỏi",110,120))</f>
        <v>100</v>
      </c>
      <c r="J21" s="66">
        <v>18</v>
      </c>
      <c r="K21" s="66">
        <v>150000</v>
      </c>
      <c r="L21" s="66">
        <f>J21*K21</f>
        <v>2700000</v>
      </c>
      <c r="M21" s="66">
        <f>I21/100*L21</f>
        <v>2700000</v>
      </c>
      <c r="N21" s="85"/>
      <c r="O21" s="40"/>
    </row>
    <row r="22" spans="1:15" ht="19.5" customHeight="1">
      <c r="A22" s="157" t="s">
        <v>34</v>
      </c>
      <c r="B22" s="158"/>
      <c r="C22" s="158"/>
      <c r="D22" s="158"/>
      <c r="E22" s="158"/>
      <c r="F22" s="158"/>
      <c r="G22" s="158"/>
      <c r="H22" s="158"/>
      <c r="I22" s="158"/>
      <c r="J22" s="158"/>
      <c r="K22" s="158"/>
      <c r="L22" s="159"/>
      <c r="M22" s="34">
        <f>SUM(M12,M16,M20)</f>
        <v>12220000</v>
      </c>
      <c r="N22" s="81"/>
      <c r="O22" s="24"/>
    </row>
    <row r="23" spans="1:15" ht="17.25">
      <c r="A23" s="32"/>
      <c r="B23" s="160" t="s">
        <v>157</v>
      </c>
      <c r="C23" s="160"/>
      <c r="D23" s="160"/>
      <c r="E23" s="160"/>
      <c r="F23" s="160"/>
      <c r="G23" s="160"/>
      <c r="H23" s="160"/>
      <c r="I23" s="160"/>
      <c r="J23" s="160"/>
      <c r="K23" s="160"/>
      <c r="L23" s="160"/>
      <c r="M23" s="36"/>
      <c r="N23" s="33"/>
      <c r="O23" s="29"/>
    </row>
    <row r="24" spans="1:15" ht="19.5">
      <c r="A24" s="163" t="s">
        <v>66</v>
      </c>
      <c r="B24" s="163"/>
      <c r="C24" s="163"/>
      <c r="D24" s="163"/>
      <c r="E24" s="163"/>
      <c r="F24" s="163"/>
      <c r="G24" s="163"/>
      <c r="H24" s="163"/>
      <c r="I24" s="163"/>
      <c r="J24" s="105"/>
      <c r="K24" s="105"/>
      <c r="L24" s="91"/>
      <c r="M24" s="36"/>
      <c r="N24" s="33"/>
      <c r="O24" s="29"/>
    </row>
    <row r="25" spans="1:15" ht="16.5">
      <c r="A25" s="164" t="s">
        <v>112</v>
      </c>
      <c r="B25" s="164"/>
      <c r="C25" s="164"/>
      <c r="D25" s="164"/>
      <c r="E25" s="164"/>
      <c r="F25" s="164"/>
      <c r="G25" s="164"/>
      <c r="H25" s="164"/>
      <c r="I25" s="164"/>
      <c r="J25" s="164"/>
      <c r="K25" s="164"/>
      <c r="L25" s="164"/>
      <c r="M25" s="164"/>
      <c r="N25" s="164"/>
      <c r="O25" s="29"/>
    </row>
    <row r="26" spans="1:15" ht="15.75">
      <c r="A26" s="7" t="s">
        <v>39</v>
      </c>
      <c r="B26" s="165" t="s">
        <v>111</v>
      </c>
      <c r="C26" s="165"/>
      <c r="D26" s="165"/>
      <c r="E26" s="165"/>
      <c r="F26" s="165"/>
      <c r="G26" s="165"/>
      <c r="H26" s="165"/>
      <c r="I26" s="165"/>
      <c r="J26" s="165"/>
      <c r="K26" s="165"/>
      <c r="L26" s="165"/>
      <c r="M26" s="165"/>
      <c r="N26" s="165"/>
      <c r="O26" s="24"/>
    </row>
    <row r="27" spans="1:15" ht="15.75">
      <c r="A27" s="24"/>
      <c r="D27" s="24"/>
      <c r="E27" s="24"/>
      <c r="G27" s="143"/>
      <c r="H27" s="143"/>
      <c r="I27" s="143"/>
      <c r="J27" s="143"/>
      <c r="K27" s="143"/>
      <c r="L27" s="143"/>
      <c r="M27" s="143"/>
      <c r="N27" s="143"/>
      <c r="O27" s="24"/>
    </row>
    <row r="28" spans="1:15" ht="15.75">
      <c r="A28" s="24"/>
      <c r="B28" s="162"/>
      <c r="C28" s="162"/>
      <c r="D28" s="24"/>
      <c r="E28" s="24"/>
      <c r="F28" s="24"/>
      <c r="G28" s="16"/>
      <c r="H28" s="16"/>
      <c r="L28" s="16"/>
      <c r="M28" s="24"/>
      <c r="N28" s="24"/>
      <c r="O28" s="24"/>
    </row>
    <row r="34" ht="12.75">
      <c r="D34" s="97"/>
    </row>
  </sheetData>
  <sheetProtection/>
  <mergeCells count="37">
    <mergeCell ref="B16:H16"/>
    <mergeCell ref="J9:J10"/>
    <mergeCell ref="K9:K10"/>
    <mergeCell ref="D7:L7"/>
    <mergeCell ref="B28:C28"/>
    <mergeCell ref="A24:I24"/>
    <mergeCell ref="A25:N25"/>
    <mergeCell ref="B26:N26"/>
    <mergeCell ref="G27:N27"/>
    <mergeCell ref="B12:H12"/>
    <mergeCell ref="A19:N19"/>
    <mergeCell ref="B20:H20"/>
    <mergeCell ref="A22:L22"/>
    <mergeCell ref="B23:L23"/>
    <mergeCell ref="H9:H10"/>
    <mergeCell ref="I9:I10"/>
    <mergeCell ref="L9:L10"/>
    <mergeCell ref="M9:M10"/>
    <mergeCell ref="D9:D10"/>
    <mergeCell ref="E9:E10"/>
    <mergeCell ref="A15:N15"/>
    <mergeCell ref="N9:N10"/>
    <mergeCell ref="A11:N11"/>
    <mergeCell ref="G4:N4"/>
    <mergeCell ref="A5:N5"/>
    <mergeCell ref="A6:N6"/>
    <mergeCell ref="E8:G8"/>
    <mergeCell ref="A9:A10"/>
    <mergeCell ref="B9:B10"/>
    <mergeCell ref="C9:C10"/>
    <mergeCell ref="F9:G9"/>
    <mergeCell ref="B1:D1"/>
    <mergeCell ref="G1:O1"/>
    <mergeCell ref="B2:D2"/>
    <mergeCell ref="G2:N2"/>
    <mergeCell ref="A3:E3"/>
    <mergeCell ref="G3:O3"/>
  </mergeCells>
  <printOptions/>
  <pageMargins left="0.11811023622047245" right="0.22" top="0.15748031496062992" bottom="0.15748031496062992" header="0.11811023622047245" footer="0.11811023622047245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2:P68"/>
  <sheetViews>
    <sheetView zoomScaleSheetLayoutView="100" zoomScalePageLayoutView="0" workbookViewId="0" topLeftCell="A7">
      <selection activeCell="P43" sqref="P43"/>
    </sheetView>
  </sheetViews>
  <sheetFormatPr defaultColWidth="9.140625" defaultRowHeight="12.75"/>
  <cols>
    <col min="1" max="1" width="5.8515625" style="24" customWidth="1"/>
    <col min="2" max="2" width="10.8515625" style="24" customWidth="1"/>
    <col min="3" max="3" width="23.8515625" style="24" customWidth="1"/>
    <col min="4" max="4" width="12.140625" style="24" customWidth="1"/>
    <col min="5" max="5" width="10.421875" style="24" customWidth="1"/>
    <col min="6" max="6" width="7.8515625" style="24" customWidth="1"/>
    <col min="7" max="7" width="6.140625" style="24" customWidth="1"/>
    <col min="8" max="8" width="8.421875" style="24" customWidth="1"/>
    <col min="9" max="9" width="11.57421875" style="53" customWidth="1"/>
    <col min="10" max="10" width="6.00390625" style="53" customWidth="1"/>
    <col min="11" max="11" width="10.8515625" style="24" customWidth="1"/>
    <col min="12" max="12" width="10.421875" style="24" customWidth="1"/>
    <col min="13" max="13" width="12.8515625" style="35" customWidth="1"/>
    <col min="14" max="14" width="12.00390625" style="24" customWidth="1"/>
    <col min="15" max="16384" width="9.140625" style="24" customWidth="1"/>
  </cols>
  <sheetData>
    <row r="1" ht="0.75" customHeight="1"/>
    <row r="2" spans="1:16" s="1" customFormat="1" ht="15.75" customHeight="1">
      <c r="A2" s="18"/>
      <c r="B2" s="141" t="s">
        <v>45</v>
      </c>
      <c r="C2" s="141"/>
      <c r="D2" s="141"/>
      <c r="E2" s="18"/>
      <c r="F2" s="19"/>
      <c r="G2" s="142" t="s">
        <v>30</v>
      </c>
      <c r="H2" s="142"/>
      <c r="I2" s="142"/>
      <c r="J2" s="142"/>
      <c r="K2" s="142"/>
      <c r="L2" s="142"/>
      <c r="M2" s="142"/>
      <c r="N2" s="142"/>
      <c r="O2" s="142"/>
      <c r="P2" s="142"/>
    </row>
    <row r="3" spans="1:16" s="1" customFormat="1" ht="15.75" customHeight="1">
      <c r="A3" s="18"/>
      <c r="B3" s="16" t="s">
        <v>21</v>
      </c>
      <c r="C3" s="16"/>
      <c r="D3" s="16"/>
      <c r="E3" s="18"/>
      <c r="F3" s="19"/>
      <c r="G3" s="142" t="s">
        <v>50</v>
      </c>
      <c r="H3" s="142"/>
      <c r="I3" s="142"/>
      <c r="J3" s="142"/>
      <c r="K3" s="142"/>
      <c r="L3" s="142"/>
      <c r="M3" s="142"/>
      <c r="N3" s="142"/>
      <c r="O3" s="20"/>
      <c r="P3" s="20"/>
    </row>
    <row r="4" spans="1:16" s="1" customFormat="1" ht="11.25" customHeight="1">
      <c r="A4" s="142"/>
      <c r="B4" s="142"/>
      <c r="C4" s="142"/>
      <c r="D4" s="142"/>
      <c r="E4" s="142"/>
      <c r="F4" s="21"/>
      <c r="G4" s="144"/>
      <c r="H4" s="144"/>
      <c r="I4" s="144"/>
      <c r="J4" s="144"/>
      <c r="K4" s="144"/>
      <c r="L4" s="144"/>
      <c r="M4" s="144"/>
      <c r="N4" s="144"/>
      <c r="O4" s="144"/>
      <c r="P4" s="144"/>
    </row>
    <row r="5" spans="1:16" s="1" customFormat="1" ht="22.5" customHeight="1">
      <c r="A5" s="22"/>
      <c r="B5" s="86"/>
      <c r="C5" s="22"/>
      <c r="D5" s="22"/>
      <c r="E5" s="22"/>
      <c r="F5" s="21"/>
      <c r="G5" s="148" t="s">
        <v>167</v>
      </c>
      <c r="H5" s="148"/>
      <c r="I5" s="148"/>
      <c r="J5" s="148"/>
      <c r="K5" s="148"/>
      <c r="L5" s="148"/>
      <c r="M5" s="148"/>
      <c r="N5" s="148"/>
      <c r="O5" s="23"/>
      <c r="P5" s="23"/>
    </row>
    <row r="6" spans="1:16" ht="27.75" customHeight="1">
      <c r="A6" s="149" t="s">
        <v>22</v>
      </c>
      <c r="B6" s="149"/>
      <c r="C6" s="149"/>
      <c r="D6" s="149"/>
      <c r="E6" s="149"/>
      <c r="F6" s="149"/>
      <c r="G6" s="149"/>
      <c r="H6" s="149"/>
      <c r="I6" s="149"/>
      <c r="J6" s="149"/>
      <c r="K6" s="149"/>
      <c r="L6" s="149"/>
      <c r="M6" s="149"/>
      <c r="N6" s="149"/>
      <c r="O6" s="1"/>
      <c r="P6" s="1"/>
    </row>
    <row r="7" spans="1:16" ht="18" customHeight="1">
      <c r="A7" s="150" t="s">
        <v>164</v>
      </c>
      <c r="B7" s="150"/>
      <c r="C7" s="150"/>
      <c r="D7" s="150"/>
      <c r="E7" s="150"/>
      <c r="F7" s="150"/>
      <c r="G7" s="150"/>
      <c r="H7" s="150"/>
      <c r="I7" s="150"/>
      <c r="J7" s="150"/>
      <c r="K7" s="150"/>
      <c r="L7" s="150"/>
      <c r="M7" s="150"/>
      <c r="N7" s="150"/>
      <c r="O7" s="1"/>
      <c r="P7" s="1"/>
    </row>
    <row r="8" spans="1:16" ht="0.75" customHeight="1" hidden="1">
      <c r="A8" s="128"/>
      <c r="B8" s="128"/>
      <c r="C8" s="128"/>
      <c r="D8" s="128"/>
      <c r="E8" s="128"/>
      <c r="F8" s="128"/>
      <c r="G8" s="128"/>
      <c r="H8" s="129"/>
      <c r="I8" s="129"/>
      <c r="J8" s="129"/>
      <c r="K8" s="130"/>
      <c r="L8" s="130"/>
      <c r="M8" s="131"/>
      <c r="N8" s="132"/>
      <c r="O8" s="1"/>
      <c r="P8" s="1"/>
    </row>
    <row r="9" spans="1:16" ht="1.5" customHeight="1" hidden="1">
      <c r="A9" s="128"/>
      <c r="B9" s="128"/>
      <c r="C9" s="128"/>
      <c r="D9" s="128"/>
      <c r="E9" s="128"/>
      <c r="F9" s="128"/>
      <c r="G9" s="128"/>
      <c r="H9" s="129"/>
      <c r="I9" s="129"/>
      <c r="J9" s="129"/>
      <c r="K9" s="130"/>
      <c r="L9" s="130"/>
      <c r="M9" s="131"/>
      <c r="N9" s="132"/>
      <c r="O9" s="1"/>
      <c r="P9" s="1"/>
    </row>
    <row r="10" spans="1:16" ht="27" customHeight="1">
      <c r="A10" s="128"/>
      <c r="B10" s="128"/>
      <c r="C10" s="128"/>
      <c r="D10" s="133"/>
      <c r="E10" s="134" t="s">
        <v>168</v>
      </c>
      <c r="F10" s="135"/>
      <c r="G10" s="133"/>
      <c r="H10" s="129"/>
      <c r="I10" s="129"/>
      <c r="J10" s="129"/>
      <c r="K10" s="130"/>
      <c r="L10" s="130"/>
      <c r="M10" s="72">
        <v>105000</v>
      </c>
      <c r="N10" s="132"/>
      <c r="O10" s="1"/>
      <c r="P10" s="1"/>
    </row>
    <row r="11" spans="1:16" s="17" customFormat="1" ht="16.5" customHeight="1">
      <c r="A11" s="140" t="s">
        <v>47</v>
      </c>
      <c r="B11" s="140" t="s">
        <v>31</v>
      </c>
      <c r="C11" s="168" t="s">
        <v>0</v>
      </c>
      <c r="D11" s="169" t="s">
        <v>51</v>
      </c>
      <c r="E11" s="169" t="s">
        <v>17</v>
      </c>
      <c r="F11" s="140" t="s">
        <v>32</v>
      </c>
      <c r="G11" s="140"/>
      <c r="H11" s="140" t="s">
        <v>123</v>
      </c>
      <c r="I11" s="140" t="s">
        <v>121</v>
      </c>
      <c r="J11" s="140" t="s">
        <v>118</v>
      </c>
      <c r="K11" s="140" t="s">
        <v>119</v>
      </c>
      <c r="L11" s="140" t="s">
        <v>120</v>
      </c>
      <c r="M11" s="140" t="s">
        <v>29</v>
      </c>
      <c r="N11" s="140" t="s">
        <v>33</v>
      </c>
      <c r="O11" s="73"/>
      <c r="P11" s="18"/>
    </row>
    <row r="12" spans="1:16" s="17" customFormat="1" ht="61.5" customHeight="1">
      <c r="A12" s="140"/>
      <c r="B12" s="140"/>
      <c r="C12" s="168"/>
      <c r="D12" s="169"/>
      <c r="E12" s="169"/>
      <c r="F12" s="25" t="s">
        <v>42</v>
      </c>
      <c r="G12" s="26" t="s">
        <v>7</v>
      </c>
      <c r="H12" s="140"/>
      <c r="I12" s="140"/>
      <c r="J12" s="140"/>
      <c r="K12" s="140"/>
      <c r="L12" s="140"/>
      <c r="M12" s="140"/>
      <c r="N12" s="140"/>
      <c r="O12" s="18"/>
      <c r="P12" s="18"/>
    </row>
    <row r="13" spans="1:14" s="17" customFormat="1" ht="22.5" customHeight="1">
      <c r="A13" s="168" t="s">
        <v>8</v>
      </c>
      <c r="B13" s="168"/>
      <c r="C13" s="168"/>
      <c r="D13" s="168"/>
      <c r="E13" s="168"/>
      <c r="F13" s="168"/>
      <c r="G13" s="168"/>
      <c r="H13" s="168"/>
      <c r="I13" s="168"/>
      <c r="J13" s="168"/>
      <c r="K13" s="168"/>
      <c r="L13" s="168"/>
      <c r="M13" s="168"/>
      <c r="N13" s="168"/>
    </row>
    <row r="14" spans="1:14" s="17" customFormat="1" ht="22.5" customHeight="1">
      <c r="A14" s="47" t="s">
        <v>64</v>
      </c>
      <c r="B14" s="167" t="s">
        <v>12</v>
      </c>
      <c r="C14" s="167"/>
      <c r="D14" s="167"/>
      <c r="E14" s="167"/>
      <c r="F14" s="167"/>
      <c r="G14" s="167"/>
      <c r="H14" s="167"/>
      <c r="I14" s="167"/>
      <c r="J14" s="115"/>
      <c r="K14" s="116"/>
      <c r="L14" s="116"/>
      <c r="M14" s="68">
        <f>SUM(M15:M17)</f>
        <v>5841000.000000001</v>
      </c>
      <c r="N14" s="117" t="s">
        <v>129</v>
      </c>
    </row>
    <row r="15" spans="1:14" s="17" customFormat="1" ht="22.5" customHeight="1">
      <c r="A15" s="84">
        <v>1</v>
      </c>
      <c r="B15" s="84">
        <v>110413004</v>
      </c>
      <c r="C15" s="118" t="s">
        <v>84</v>
      </c>
      <c r="D15" s="102" t="s">
        <v>102</v>
      </c>
      <c r="E15" s="84">
        <v>334875563</v>
      </c>
      <c r="F15" s="99">
        <v>3.5</v>
      </c>
      <c r="G15" s="100">
        <v>86</v>
      </c>
      <c r="H15" s="84" t="str">
        <f>IF(AND(F15&gt;=3.6,F15&lt;=4,G15&gt;=90,G15&lt;=100),"Xuất sắc",IF(AND(F15&gt;=3.2,F15&lt;=4,G15&gt;=80,G15&lt;=100),"Giỏi",IF(AND(F15&gt;=2.5,F15&lt;=10,G15&gt;=65,G15&lt;=100),"Khá","Không đạt học bổng")))</f>
        <v>Giỏi</v>
      </c>
      <c r="I15" s="101">
        <f>IF(H15="khá",100,IF(H15="giỏi",110,120))</f>
        <v>110</v>
      </c>
      <c r="J15" s="101">
        <v>10</v>
      </c>
      <c r="K15" s="101">
        <v>177000</v>
      </c>
      <c r="L15" s="101">
        <f>J15*K15</f>
        <v>1770000</v>
      </c>
      <c r="M15" s="101">
        <f>I15/100*L15</f>
        <v>1947000.0000000002</v>
      </c>
      <c r="N15" s="109"/>
    </row>
    <row r="16" spans="1:14" s="17" customFormat="1" ht="22.5" customHeight="1">
      <c r="A16" s="84">
        <v>2</v>
      </c>
      <c r="B16" s="84">
        <v>110413015</v>
      </c>
      <c r="C16" s="118" t="s">
        <v>85</v>
      </c>
      <c r="D16" s="102" t="s">
        <v>103</v>
      </c>
      <c r="E16" s="84">
        <v>321487673</v>
      </c>
      <c r="F16" s="99">
        <v>3.3</v>
      </c>
      <c r="G16" s="100">
        <v>88</v>
      </c>
      <c r="H16" s="84" t="str">
        <f>IF(AND(F16&gt;=3.6,F16&lt;=4,G16&gt;=90,G16&lt;=100),"Xuất sắc",IF(AND(F16&gt;=3.2,F16&lt;=4,G16&gt;=80,G16&lt;=100),"Giỏi",IF(AND(F16&gt;=2.5,F16&lt;=10,G16&gt;=65,G16&lt;=100),"Khá","Không đạt học bổng")))</f>
        <v>Giỏi</v>
      </c>
      <c r="I16" s="101">
        <f>IF(H16="khá",100,IF(H16="giỏi",110,120))</f>
        <v>110</v>
      </c>
      <c r="J16" s="101">
        <v>10</v>
      </c>
      <c r="K16" s="101">
        <v>177000</v>
      </c>
      <c r="L16" s="101">
        <f>J16*K16</f>
        <v>1770000</v>
      </c>
      <c r="M16" s="101">
        <f>I16/100*L16</f>
        <v>1947000.0000000002</v>
      </c>
      <c r="N16" s="110"/>
    </row>
    <row r="17" spans="1:14" s="17" customFormat="1" ht="22.5" customHeight="1">
      <c r="A17" s="84">
        <v>3</v>
      </c>
      <c r="B17" s="84">
        <v>110413027</v>
      </c>
      <c r="C17" s="118" t="s">
        <v>128</v>
      </c>
      <c r="D17" s="102"/>
      <c r="E17" s="84"/>
      <c r="F17" s="99">
        <v>3.3</v>
      </c>
      <c r="G17" s="100">
        <v>90</v>
      </c>
      <c r="H17" s="84" t="str">
        <f>IF(AND(F17&gt;=3.6,F17&lt;=4,G17&gt;=90,G17&lt;=100),"Xuất sắc",IF(AND(F17&gt;=3.2,F17&lt;=4,G17&gt;=80,G17&lt;=100),"Giỏi",IF(AND(F17&gt;=2.5,F17&lt;=10,G17&gt;=65,G17&lt;=100),"Khá","Không đạt học bổng")))</f>
        <v>Giỏi</v>
      </c>
      <c r="I17" s="101">
        <f>IF(H17="khá",100,IF(H17="giỏi",110,120))</f>
        <v>110</v>
      </c>
      <c r="J17" s="101">
        <v>10</v>
      </c>
      <c r="K17" s="101">
        <v>177000</v>
      </c>
      <c r="L17" s="101">
        <f>J17*K17</f>
        <v>1770000</v>
      </c>
      <c r="M17" s="101">
        <f>I17/100*L17</f>
        <v>1947000.0000000002</v>
      </c>
      <c r="N17" s="110"/>
    </row>
    <row r="18" spans="1:14" s="17" customFormat="1" ht="22.5" customHeight="1">
      <c r="A18" s="111" t="s">
        <v>2</v>
      </c>
      <c r="B18" s="167" t="s">
        <v>16</v>
      </c>
      <c r="C18" s="167"/>
      <c r="D18" s="167"/>
      <c r="E18" s="167"/>
      <c r="F18" s="167"/>
      <c r="G18" s="167"/>
      <c r="H18" s="167"/>
      <c r="I18" s="167"/>
      <c r="J18" s="115"/>
      <c r="K18" s="119"/>
      <c r="L18" s="119"/>
      <c r="M18" s="112">
        <f>SUM(M19:M22)</f>
        <v>7788000.000000001</v>
      </c>
      <c r="N18" s="120" t="s">
        <v>130</v>
      </c>
    </row>
    <row r="19" spans="1:14" s="17" customFormat="1" ht="22.5" customHeight="1">
      <c r="A19" s="84">
        <v>4</v>
      </c>
      <c r="B19" s="84">
        <v>110413054</v>
      </c>
      <c r="C19" s="118" t="s">
        <v>131</v>
      </c>
      <c r="D19" s="102"/>
      <c r="E19" s="84"/>
      <c r="F19" s="99">
        <v>3.8</v>
      </c>
      <c r="G19" s="100">
        <v>81</v>
      </c>
      <c r="H19" s="84" t="str">
        <f>IF(AND(F19&gt;=3.6,F19&lt;=4,G19&gt;=90,G19&lt;=100),"Xuất sắc",IF(AND(F19&gt;=3.2,F19&lt;=4,G19&gt;=80,G19&lt;=100),"Giỏi",IF(AND(F19&gt;=2.5,F19&lt;=10,G19&gt;=65,G19&lt;=100),"Khá","Không đạt học bổng")))</f>
        <v>Giỏi</v>
      </c>
      <c r="I19" s="101">
        <f>IF(H19="khá",100,IF(H19="giỏi",110,120))</f>
        <v>110</v>
      </c>
      <c r="J19" s="101">
        <v>10</v>
      </c>
      <c r="K19" s="101">
        <v>177000</v>
      </c>
      <c r="L19" s="101">
        <f>J19*K19</f>
        <v>1770000</v>
      </c>
      <c r="M19" s="101">
        <f>I19/100*L19</f>
        <v>1947000.0000000002</v>
      </c>
      <c r="N19" s="84"/>
    </row>
    <row r="20" spans="1:14" s="17" customFormat="1" ht="22.5" customHeight="1">
      <c r="A20" s="84">
        <v>5</v>
      </c>
      <c r="B20" s="84">
        <v>110413038</v>
      </c>
      <c r="C20" s="118" t="s">
        <v>11</v>
      </c>
      <c r="D20" s="102" t="s">
        <v>14</v>
      </c>
      <c r="E20" s="84">
        <v>334821753</v>
      </c>
      <c r="F20" s="99">
        <v>3.5</v>
      </c>
      <c r="G20" s="100">
        <v>95</v>
      </c>
      <c r="H20" s="84" t="str">
        <f>IF(AND(F20&gt;=3.6,F20&lt;=4,G20&gt;=90,G20&lt;=100),"Xuất sắc",IF(AND(F20&gt;=3.2,F20&lt;=4,G20&gt;=80,G20&lt;=100),"Giỏi",IF(AND(F20&gt;=2.5,F20&lt;=10,G20&gt;=65,G20&lt;=100),"Khá","Không đạt học bổng")))</f>
        <v>Giỏi</v>
      </c>
      <c r="I20" s="101">
        <f>IF(H20="khá",100,IF(H20="giỏi",110,120))</f>
        <v>110</v>
      </c>
      <c r="J20" s="101">
        <v>10</v>
      </c>
      <c r="K20" s="101">
        <v>177000</v>
      </c>
      <c r="L20" s="101">
        <f>J20*K20</f>
        <v>1770000</v>
      </c>
      <c r="M20" s="101">
        <f>I20/100*L20</f>
        <v>1947000.0000000002</v>
      </c>
      <c r="N20" s="84"/>
    </row>
    <row r="21" spans="1:14" s="17" customFormat="1" ht="22.5" customHeight="1">
      <c r="A21" s="84">
        <v>6</v>
      </c>
      <c r="B21" s="84">
        <v>110413045</v>
      </c>
      <c r="C21" s="118" t="s">
        <v>132</v>
      </c>
      <c r="D21" s="93" t="s">
        <v>170</v>
      </c>
      <c r="E21" s="84">
        <v>334744524</v>
      </c>
      <c r="F21" s="99">
        <v>3.5</v>
      </c>
      <c r="G21" s="100">
        <v>86</v>
      </c>
      <c r="H21" s="84" t="str">
        <f>IF(AND(F21&gt;=3.6,F21&lt;=4,G21&gt;=90,G21&lt;=100),"Xuất sắc",IF(AND(F21&gt;=3.2,F21&lt;=4,G21&gt;=80,G21&lt;=100),"Giỏi",IF(AND(F21&gt;=2.5,F21&lt;=10,G21&gt;=65,G21&lt;=100),"Khá","Không đạt học bổng")))</f>
        <v>Giỏi</v>
      </c>
      <c r="I21" s="101">
        <f>IF(H21="khá",100,IF(H21="giỏi",110,120))</f>
        <v>110</v>
      </c>
      <c r="J21" s="101">
        <v>10</v>
      </c>
      <c r="K21" s="101">
        <v>177000</v>
      </c>
      <c r="L21" s="101">
        <f>J21*K21</f>
        <v>1770000</v>
      </c>
      <c r="M21" s="101">
        <f>I21/100*L21</f>
        <v>1947000.0000000002</v>
      </c>
      <c r="N21" s="113"/>
    </row>
    <row r="22" spans="1:14" s="17" customFormat="1" ht="22.5" customHeight="1">
      <c r="A22" s="84">
        <v>7</v>
      </c>
      <c r="B22" s="84">
        <v>110413133</v>
      </c>
      <c r="C22" s="118" t="s">
        <v>133</v>
      </c>
      <c r="D22" s="102"/>
      <c r="E22" s="84"/>
      <c r="F22" s="99">
        <v>3.3</v>
      </c>
      <c r="G22" s="100">
        <v>95</v>
      </c>
      <c r="H22" s="84" t="str">
        <f>IF(AND(F22&gt;=3.6,F22&lt;=4,G22&gt;=90,G22&lt;=100),"Xuất sắc",IF(AND(F22&gt;=3.2,F22&lt;=4,G22&gt;=80,G22&lt;=100),"Giỏi",IF(AND(F22&gt;=2.5,F22&lt;=10,G22&gt;=65,G22&lt;=100),"Khá","Không đạt học bổng")))</f>
        <v>Giỏi</v>
      </c>
      <c r="I22" s="101">
        <f>IF(H22="khá",100,IF(H22="giỏi",110,120))</f>
        <v>110</v>
      </c>
      <c r="J22" s="101">
        <v>10</v>
      </c>
      <c r="K22" s="101">
        <v>177000</v>
      </c>
      <c r="L22" s="101">
        <f>J22*K22</f>
        <v>1770000</v>
      </c>
      <c r="M22" s="101">
        <f>I22/100*L22</f>
        <v>1947000.0000000002</v>
      </c>
      <c r="N22" s="110"/>
    </row>
    <row r="23" spans="1:14" s="17" customFormat="1" ht="22.5" customHeight="1">
      <c r="A23" s="168" t="s">
        <v>54</v>
      </c>
      <c r="B23" s="168"/>
      <c r="C23" s="168"/>
      <c r="D23" s="168"/>
      <c r="E23" s="168"/>
      <c r="F23" s="168"/>
      <c r="G23" s="168"/>
      <c r="H23" s="168"/>
      <c r="I23" s="168"/>
      <c r="J23" s="168"/>
      <c r="K23" s="168"/>
      <c r="L23" s="168"/>
      <c r="M23" s="168"/>
      <c r="N23" s="168"/>
    </row>
    <row r="24" spans="1:14" s="17" customFormat="1" ht="22.5" customHeight="1">
      <c r="A24" s="111" t="s">
        <v>3</v>
      </c>
      <c r="B24" s="167" t="s">
        <v>56</v>
      </c>
      <c r="C24" s="167"/>
      <c r="D24" s="167"/>
      <c r="E24" s="167"/>
      <c r="F24" s="167"/>
      <c r="G24" s="167"/>
      <c r="H24" s="167"/>
      <c r="I24" s="167"/>
      <c r="J24" s="115"/>
      <c r="K24" s="119"/>
      <c r="L24" s="119"/>
      <c r="M24" s="112">
        <f>SUM(M25:M26)</f>
        <v>6513600</v>
      </c>
      <c r="N24" s="120" t="s">
        <v>70</v>
      </c>
    </row>
    <row r="25" spans="1:14" s="17" customFormat="1" ht="22.5" customHeight="1">
      <c r="A25" s="84">
        <v>8</v>
      </c>
      <c r="B25" s="84">
        <v>110414009</v>
      </c>
      <c r="C25" s="118" t="s">
        <v>134</v>
      </c>
      <c r="D25" s="93" t="s">
        <v>171</v>
      </c>
      <c r="E25" s="84">
        <v>334887542</v>
      </c>
      <c r="F25" s="99">
        <v>3.75</v>
      </c>
      <c r="G25" s="100">
        <v>92</v>
      </c>
      <c r="H25" s="84" t="str">
        <f>IF(AND(F25&gt;=3.6,F25&lt;=4,G25&gt;=90,G25&lt;=100),"Xuất sắc",IF(AND(F25&gt;=3.2,F25&lt;=4,G25&gt;=80,G25&lt;=100),"Giỏi",IF(AND(F25&gt;=2.5,F25&lt;=10,G25&gt;=65,G25&lt;=100),"Khá","Không đạt học bổng")))</f>
        <v>Xuất sắc</v>
      </c>
      <c r="I25" s="101">
        <f>IF(H25="khá",100,IF(H25="giỏi",110,120))</f>
        <v>120</v>
      </c>
      <c r="J25" s="101">
        <v>16</v>
      </c>
      <c r="K25" s="101">
        <v>177000</v>
      </c>
      <c r="L25" s="101">
        <f>J25*K25</f>
        <v>2832000</v>
      </c>
      <c r="M25" s="101">
        <f>I25/100*L25</f>
        <v>3398400</v>
      </c>
      <c r="N25" s="109"/>
    </row>
    <row r="26" spans="1:14" s="17" customFormat="1" ht="22.5" customHeight="1">
      <c r="A26" s="84">
        <v>9</v>
      </c>
      <c r="B26" s="84">
        <v>110414004</v>
      </c>
      <c r="C26" s="118" t="s">
        <v>135</v>
      </c>
      <c r="D26" s="93" t="s">
        <v>175</v>
      </c>
      <c r="E26" s="60">
        <v>334895064</v>
      </c>
      <c r="F26" s="99">
        <v>3.5</v>
      </c>
      <c r="G26" s="100">
        <v>80</v>
      </c>
      <c r="H26" s="84" t="str">
        <f>IF(AND(F26&gt;=3.6,F26&lt;=4,G26&gt;=90,G26&lt;=100),"Xuất sắc",IF(AND(F26&gt;=3.2,F26&lt;=4,G26&gt;=80,G26&lt;=100),"Giỏi",IF(AND(F26&gt;=2.5,F26&lt;=10,G26&gt;=65,G26&lt;=100),"Khá","Không đạt học bổng")))</f>
        <v>Giỏi</v>
      </c>
      <c r="I26" s="101">
        <f>IF(H26="khá",100,IF(H26="giỏi",110,120))</f>
        <v>110</v>
      </c>
      <c r="J26" s="101">
        <v>16</v>
      </c>
      <c r="K26" s="101">
        <v>177000</v>
      </c>
      <c r="L26" s="101">
        <f>J26*K26</f>
        <v>2832000</v>
      </c>
      <c r="M26" s="101">
        <f>I26/100*L26</f>
        <v>3115200.0000000005</v>
      </c>
      <c r="N26" s="110"/>
    </row>
    <row r="27" spans="1:14" s="17" customFormat="1" ht="22.5" customHeight="1">
      <c r="A27" s="111" t="s">
        <v>4</v>
      </c>
      <c r="B27" s="167" t="s">
        <v>60</v>
      </c>
      <c r="C27" s="167"/>
      <c r="D27" s="167"/>
      <c r="E27" s="167"/>
      <c r="F27" s="167"/>
      <c r="G27" s="167"/>
      <c r="H27" s="167"/>
      <c r="I27" s="167"/>
      <c r="J27" s="115"/>
      <c r="K27" s="119"/>
      <c r="L27" s="119"/>
      <c r="M27" s="112">
        <f>SUM(M28:M29)</f>
        <v>6230400</v>
      </c>
      <c r="N27" s="120" t="s">
        <v>83</v>
      </c>
    </row>
    <row r="28" spans="1:14" s="17" customFormat="1" ht="22.5" customHeight="1">
      <c r="A28" s="84">
        <v>10</v>
      </c>
      <c r="B28" s="84">
        <v>110414063</v>
      </c>
      <c r="C28" s="118" t="s">
        <v>136</v>
      </c>
      <c r="D28" s="93" t="s">
        <v>172</v>
      </c>
      <c r="E28" s="60">
        <v>334827871</v>
      </c>
      <c r="F28" s="99">
        <v>3.69</v>
      </c>
      <c r="G28" s="100">
        <v>94</v>
      </c>
      <c r="H28" s="84" t="str">
        <f>IF(AND(F28&gt;=3.6,F28&lt;=4,G28&gt;=90,G28&lt;=100),"Xuất sắc",IF(AND(F28&gt;=3.2,F28&lt;=4,G28&gt;=80,G28&lt;=100),"Giỏi",IF(AND(F28&gt;=2.5,F28&lt;=10,G28&gt;=65,G28&lt;=100),"Khá","Không đạt học bổng")))</f>
        <v>Xuất sắc</v>
      </c>
      <c r="I28" s="101">
        <f>IF(H28="khá",100,IF(H28="giỏi",110,120))</f>
        <v>120</v>
      </c>
      <c r="J28" s="101">
        <v>16</v>
      </c>
      <c r="K28" s="101">
        <v>177000</v>
      </c>
      <c r="L28" s="101">
        <f>J28*K28</f>
        <v>2832000</v>
      </c>
      <c r="M28" s="101">
        <f>I28/100*L28</f>
        <v>3398400</v>
      </c>
      <c r="N28" s="84"/>
    </row>
    <row r="29" spans="1:14" s="17" customFormat="1" ht="22.5" customHeight="1">
      <c r="A29" s="84">
        <v>11</v>
      </c>
      <c r="B29" s="84">
        <v>110414041</v>
      </c>
      <c r="C29" s="118" t="s">
        <v>137</v>
      </c>
      <c r="D29" s="93" t="s">
        <v>174</v>
      </c>
      <c r="E29" s="84">
        <v>334869328</v>
      </c>
      <c r="F29" s="99">
        <v>3.06</v>
      </c>
      <c r="G29" s="100">
        <v>97</v>
      </c>
      <c r="H29" s="84" t="str">
        <f>IF(AND(F29&gt;=3.6,F29&lt;=4,G29&gt;=90,G29&lt;=100),"Xuất sắc",IF(AND(F29&gt;=3.2,F29&lt;=4,G29&gt;=80,G29&lt;=100),"Giỏi",IF(AND(F29&gt;=2.5,F29&lt;=10,G29&gt;=65,G29&lt;=100),"Khá","Không đạt học bổng")))</f>
        <v>Khá</v>
      </c>
      <c r="I29" s="101">
        <f>IF(H29="khá",100,IF(H29="giỏi",110,120))</f>
        <v>100</v>
      </c>
      <c r="J29" s="101">
        <v>16</v>
      </c>
      <c r="K29" s="101">
        <v>177000</v>
      </c>
      <c r="L29" s="101">
        <f>J29*K29</f>
        <v>2832000</v>
      </c>
      <c r="M29" s="101">
        <f>I29/100*L29</f>
        <v>2832000</v>
      </c>
      <c r="N29" s="110"/>
    </row>
    <row r="30" spans="1:14" s="17" customFormat="1" ht="22.5" customHeight="1">
      <c r="A30" s="168" t="s">
        <v>73</v>
      </c>
      <c r="B30" s="168"/>
      <c r="C30" s="168"/>
      <c r="D30" s="168"/>
      <c r="E30" s="168"/>
      <c r="F30" s="168"/>
      <c r="G30" s="168"/>
      <c r="H30" s="168"/>
      <c r="I30" s="168"/>
      <c r="J30" s="168"/>
      <c r="K30" s="168"/>
      <c r="L30" s="168"/>
      <c r="M30" s="168"/>
      <c r="N30" s="168"/>
    </row>
    <row r="31" spans="1:14" s="17" customFormat="1" ht="22.5" customHeight="1">
      <c r="A31" s="111" t="s">
        <v>5</v>
      </c>
      <c r="B31" s="167" t="s">
        <v>74</v>
      </c>
      <c r="C31" s="167"/>
      <c r="D31" s="167"/>
      <c r="E31" s="167"/>
      <c r="F31" s="167"/>
      <c r="G31" s="167"/>
      <c r="H31" s="167"/>
      <c r="I31" s="167"/>
      <c r="J31" s="115"/>
      <c r="K31" s="119"/>
      <c r="L31" s="119"/>
      <c r="M31" s="112">
        <f>SUM(M32:M33)</f>
        <v>7062300</v>
      </c>
      <c r="N31" s="120" t="s">
        <v>138</v>
      </c>
    </row>
    <row r="32" spans="1:14" s="17" customFormat="1" ht="22.5" customHeight="1">
      <c r="A32" s="84">
        <v>12</v>
      </c>
      <c r="B32" s="84">
        <v>110415001</v>
      </c>
      <c r="C32" s="118" t="s">
        <v>86</v>
      </c>
      <c r="D32" s="102" t="s">
        <v>108</v>
      </c>
      <c r="E32" s="84">
        <v>334911754</v>
      </c>
      <c r="F32" s="99">
        <v>3.58</v>
      </c>
      <c r="G32" s="100">
        <v>93</v>
      </c>
      <c r="H32" s="84" t="str">
        <f>IF(AND(F32&gt;=3.6,F32&lt;=4,G32&gt;=90,G32&lt;=100),"Xuất sắc",IF(AND(F32&gt;=3.2,F32&lt;=4,G32&gt;=80,G32&lt;=100),"Giỏi",IF(AND(F32&gt;=2.5,F32&lt;=10,G32&gt;=65,G32&lt;=100),"Khá","Không đạt học bổng")))</f>
        <v>Giỏi</v>
      </c>
      <c r="I32" s="101">
        <f>IF(H32="khá",100,IF(H32="giỏi",110,120))</f>
        <v>110</v>
      </c>
      <c r="J32" s="101">
        <v>19</v>
      </c>
      <c r="K32" s="101">
        <v>177000</v>
      </c>
      <c r="L32" s="101">
        <f>J32*K32</f>
        <v>3363000</v>
      </c>
      <c r="M32" s="101">
        <f>I32/100*L32</f>
        <v>3699300.0000000005</v>
      </c>
      <c r="N32" s="109"/>
    </row>
    <row r="33" spans="1:14" s="17" customFormat="1" ht="22.5" customHeight="1">
      <c r="A33" s="84">
        <v>13</v>
      </c>
      <c r="B33" s="84">
        <v>110415070</v>
      </c>
      <c r="C33" s="118" t="s">
        <v>87</v>
      </c>
      <c r="D33" s="102" t="s">
        <v>109</v>
      </c>
      <c r="E33" s="84">
        <v>334919493</v>
      </c>
      <c r="F33" s="99">
        <v>3.21</v>
      </c>
      <c r="G33" s="100">
        <v>76</v>
      </c>
      <c r="H33" s="84" t="str">
        <f>IF(AND(F33&gt;=3.6,F33&lt;=4,G33&gt;=90,G33&lt;=100),"Xuất sắc",IF(AND(F33&gt;=3.2,F33&lt;=4,G33&gt;=80,G33&lt;=100),"Giỏi",IF(AND(F33&gt;=2.5,F33&lt;=10,G33&gt;=65,G33&lt;=100),"Khá","Không đạt học bổng")))</f>
        <v>Khá</v>
      </c>
      <c r="I33" s="101">
        <f>IF(H33="khá",100,IF(H33="giỏi",110,120))</f>
        <v>100</v>
      </c>
      <c r="J33" s="101">
        <v>19</v>
      </c>
      <c r="K33" s="101">
        <v>177000</v>
      </c>
      <c r="L33" s="101">
        <f>J33*K33</f>
        <v>3363000</v>
      </c>
      <c r="M33" s="101">
        <f>I33/100*L33</f>
        <v>3363000</v>
      </c>
      <c r="N33" s="110"/>
    </row>
    <row r="34" spans="1:14" s="17" customFormat="1" ht="22.5" customHeight="1">
      <c r="A34" s="111" t="s">
        <v>6</v>
      </c>
      <c r="B34" s="167" t="s">
        <v>75</v>
      </c>
      <c r="C34" s="167"/>
      <c r="D34" s="167"/>
      <c r="E34" s="167"/>
      <c r="F34" s="167"/>
      <c r="G34" s="167"/>
      <c r="H34" s="167"/>
      <c r="I34" s="167"/>
      <c r="J34" s="115"/>
      <c r="K34" s="119"/>
      <c r="L34" s="119"/>
      <c r="M34" s="112">
        <f>SUM(M35:M36)</f>
        <v>7788000.000000001</v>
      </c>
      <c r="N34" s="120" t="s">
        <v>138</v>
      </c>
    </row>
    <row r="35" spans="1:14" s="17" customFormat="1" ht="22.5" customHeight="1">
      <c r="A35" s="84">
        <v>14</v>
      </c>
      <c r="B35" s="84">
        <v>110415035</v>
      </c>
      <c r="C35" s="118" t="s">
        <v>88</v>
      </c>
      <c r="D35" s="102" t="s">
        <v>107</v>
      </c>
      <c r="E35" s="84">
        <v>334830258</v>
      </c>
      <c r="F35" s="99">
        <v>3.58</v>
      </c>
      <c r="G35" s="100">
        <v>89</v>
      </c>
      <c r="H35" s="84" t="str">
        <f>IF(AND(F35&gt;=3.6,F35&lt;=4,G35&gt;=90,G35&lt;=100),"Xuất sắc",IF(AND(F35&gt;=3.2,F35&lt;=4,G35&gt;=80,G35&lt;=100),"Giỏi",IF(AND(F35&gt;=2.5,F35&lt;=10,G35&gt;=65,G35&lt;=100),"Khá","Không đạt học bổng")))</f>
        <v>Giỏi</v>
      </c>
      <c r="I35" s="101">
        <f>IF(H35="khá",100,IF(H35="giỏi",110,120))</f>
        <v>110</v>
      </c>
      <c r="J35" s="101">
        <v>20</v>
      </c>
      <c r="K35" s="101">
        <v>177000</v>
      </c>
      <c r="L35" s="101">
        <f>J35*K35</f>
        <v>3540000</v>
      </c>
      <c r="M35" s="101">
        <f>I35/100*L35</f>
        <v>3894000.0000000005</v>
      </c>
      <c r="N35" s="84"/>
    </row>
    <row r="36" spans="1:14" s="17" customFormat="1" ht="22.5" customHeight="1">
      <c r="A36" s="84">
        <v>15</v>
      </c>
      <c r="B36" s="84">
        <v>110415030</v>
      </c>
      <c r="C36" s="118" t="s">
        <v>139</v>
      </c>
      <c r="D36" s="93" t="s">
        <v>169</v>
      </c>
      <c r="E36" s="84">
        <v>334905418</v>
      </c>
      <c r="F36" s="99">
        <v>3.47</v>
      </c>
      <c r="G36" s="100">
        <v>91</v>
      </c>
      <c r="H36" s="84" t="str">
        <f>IF(AND(F36&gt;=3.6,F36&lt;=4,G36&gt;=90,G36&lt;=100),"Xuất sắc",IF(AND(F36&gt;=3.2,F36&lt;=4,G36&gt;=80,G36&lt;=100),"Giỏi",IF(AND(F36&gt;=2.5,F36&lt;=10,G36&gt;=65,G36&lt;=100),"Khá","Không đạt học bổng")))</f>
        <v>Giỏi</v>
      </c>
      <c r="I36" s="101">
        <f>IF(H36="khá",100,IF(H36="giỏi",110,120))</f>
        <v>110</v>
      </c>
      <c r="J36" s="101">
        <v>20</v>
      </c>
      <c r="K36" s="101">
        <v>177000</v>
      </c>
      <c r="L36" s="101">
        <f>J36*K36</f>
        <v>3540000</v>
      </c>
      <c r="M36" s="101">
        <f>I36/100*L36</f>
        <v>3894000.0000000005</v>
      </c>
      <c r="N36" s="110"/>
    </row>
    <row r="37" spans="1:14" s="17" customFormat="1" ht="22.5" customHeight="1">
      <c r="A37" s="111" t="s">
        <v>13</v>
      </c>
      <c r="B37" s="167" t="s">
        <v>76</v>
      </c>
      <c r="C37" s="167"/>
      <c r="D37" s="167"/>
      <c r="E37" s="167"/>
      <c r="F37" s="167"/>
      <c r="G37" s="167"/>
      <c r="H37" s="167"/>
      <c r="I37" s="167"/>
      <c r="J37" s="115"/>
      <c r="K37" s="119"/>
      <c r="L37" s="119"/>
      <c r="M37" s="112">
        <f>SUM(M38:M39)</f>
        <v>7009200.000000001</v>
      </c>
      <c r="N37" s="120" t="s">
        <v>80</v>
      </c>
    </row>
    <row r="38" spans="1:14" s="17" customFormat="1" ht="22.5" customHeight="1">
      <c r="A38" s="84">
        <v>16</v>
      </c>
      <c r="B38" s="84">
        <v>110415073</v>
      </c>
      <c r="C38" s="118" t="s">
        <v>140</v>
      </c>
      <c r="D38" s="102"/>
      <c r="E38" s="84"/>
      <c r="F38" s="99">
        <v>3.53</v>
      </c>
      <c r="G38" s="100">
        <v>88</v>
      </c>
      <c r="H38" s="84" t="str">
        <f>IF(AND(F38&gt;=3.6,F38&lt;=4,G38&gt;=90,G38&lt;=100),"Xuất sắc",IF(AND(F38&gt;=3.2,F38&lt;=4,G38&gt;=80,G38&lt;=100),"Giỏi",IF(AND(F38&gt;=2.5,F38&lt;=10,G38&gt;=65,G38&lt;=100),"Khá","Không đạt học bổng")))</f>
        <v>Giỏi</v>
      </c>
      <c r="I38" s="101">
        <f>IF(H38="khá",100,IF(H38="giỏi",110,120))</f>
        <v>110</v>
      </c>
      <c r="J38" s="101">
        <v>20</v>
      </c>
      <c r="K38" s="101">
        <v>177000</v>
      </c>
      <c r="L38" s="101">
        <f>J38*K38</f>
        <v>3540000</v>
      </c>
      <c r="M38" s="101">
        <f>I38/100*L38</f>
        <v>3894000.0000000005</v>
      </c>
      <c r="N38" s="84"/>
    </row>
    <row r="39" spans="1:14" s="17" customFormat="1" ht="22.5" customHeight="1">
      <c r="A39" s="84">
        <v>17</v>
      </c>
      <c r="B39" s="84">
        <v>110415067</v>
      </c>
      <c r="C39" s="118" t="s">
        <v>141</v>
      </c>
      <c r="D39" s="102"/>
      <c r="E39" s="84"/>
      <c r="F39" s="99">
        <v>3.5</v>
      </c>
      <c r="G39" s="100">
        <v>80</v>
      </c>
      <c r="H39" s="84" t="str">
        <f>IF(AND(F39&gt;=3.6,F39&lt;=4,G39&gt;=90,G39&lt;=100),"Xuất sắc",IF(AND(F39&gt;=3.2,F39&lt;=4,G39&gt;=80,G39&lt;=100),"Giỏi",IF(AND(F39&gt;=2.5,F39&lt;=10,G39&gt;=65,G39&lt;=100),"Khá","Không đạt học bổng")))</f>
        <v>Giỏi</v>
      </c>
      <c r="I39" s="101">
        <f>IF(H39="khá",100,IF(H39="giỏi",110,120))</f>
        <v>110</v>
      </c>
      <c r="J39" s="101">
        <v>16</v>
      </c>
      <c r="K39" s="101">
        <v>177000</v>
      </c>
      <c r="L39" s="101">
        <f>J39*K39</f>
        <v>2832000</v>
      </c>
      <c r="M39" s="101">
        <f>I39/100*L39</f>
        <v>3115200.0000000005</v>
      </c>
      <c r="N39" s="84"/>
    </row>
    <row r="40" spans="1:14" s="17" customFormat="1" ht="22.5" customHeight="1">
      <c r="A40" s="111" t="s">
        <v>65</v>
      </c>
      <c r="B40" s="167" t="s">
        <v>77</v>
      </c>
      <c r="C40" s="167"/>
      <c r="D40" s="167"/>
      <c r="E40" s="167"/>
      <c r="F40" s="167"/>
      <c r="G40" s="167"/>
      <c r="H40" s="167"/>
      <c r="I40" s="167"/>
      <c r="J40" s="115"/>
      <c r="K40" s="119"/>
      <c r="L40" s="119"/>
      <c r="M40" s="112">
        <f>SUM(M41:M42)</f>
        <v>7788000.000000001</v>
      </c>
      <c r="N40" s="120" t="s">
        <v>82</v>
      </c>
    </row>
    <row r="41" spans="1:14" s="17" customFormat="1" ht="22.5" customHeight="1">
      <c r="A41" s="122">
        <v>18</v>
      </c>
      <c r="B41" s="122">
        <v>110415085</v>
      </c>
      <c r="C41" s="123" t="s">
        <v>89</v>
      </c>
      <c r="D41" s="124" t="s">
        <v>106</v>
      </c>
      <c r="E41" s="122">
        <v>334940249</v>
      </c>
      <c r="F41" s="125">
        <v>3.47</v>
      </c>
      <c r="G41" s="126">
        <v>86</v>
      </c>
      <c r="H41" s="122" t="str">
        <f>IF(AND(F41&gt;=3.6,F41&lt;=4,G41&gt;=90,G41&lt;=100),"Xuất sắc",IF(AND(F41&gt;=3.2,F41&lt;=4,G41&gt;=80,G41&lt;=100),"Giỏi",IF(AND(F41&gt;=2.5,F41&lt;=10,G41&gt;=65,G41&lt;=100),"Khá","Không đạt học bổng")))</f>
        <v>Giỏi</v>
      </c>
      <c r="I41" s="127">
        <f>IF(H41="khá",100,IF(H41="giỏi",110,120))</f>
        <v>110</v>
      </c>
      <c r="J41" s="127">
        <v>20</v>
      </c>
      <c r="K41" s="127">
        <v>177000</v>
      </c>
      <c r="L41" s="127">
        <f>J41*K41</f>
        <v>3540000</v>
      </c>
      <c r="M41" s="127">
        <f>I41/100*L41</f>
        <v>3894000.0000000005</v>
      </c>
      <c r="N41" s="107"/>
    </row>
    <row r="42" spans="1:14" s="17" customFormat="1" ht="22.5" customHeight="1">
      <c r="A42" s="122">
        <v>19</v>
      </c>
      <c r="B42" s="122">
        <v>110415108</v>
      </c>
      <c r="C42" s="123" t="s">
        <v>90</v>
      </c>
      <c r="D42" s="124" t="s">
        <v>105</v>
      </c>
      <c r="E42" s="122">
        <v>334861284</v>
      </c>
      <c r="F42" s="125">
        <v>3.47</v>
      </c>
      <c r="G42" s="126">
        <v>86</v>
      </c>
      <c r="H42" s="122" t="str">
        <f>IF(AND(F42&gt;=3.6,F42&lt;=4,G42&gt;=90,G42&lt;=100),"Xuất sắc",IF(AND(F42&gt;=3.2,F42&lt;=4,G42&gt;=80,G42&lt;=100),"Giỏi",IF(AND(F42&gt;=2.5,F42&lt;=10,G42&gt;=65,G42&lt;=100),"Khá","Không đạt học bổng")))</f>
        <v>Giỏi</v>
      </c>
      <c r="I42" s="127">
        <f>IF(H42="khá",100,IF(H42="giỏi",110,120))</f>
        <v>110</v>
      </c>
      <c r="J42" s="127">
        <v>20</v>
      </c>
      <c r="K42" s="127">
        <v>177000</v>
      </c>
      <c r="L42" s="127">
        <f>J42*K42</f>
        <v>3540000</v>
      </c>
      <c r="M42" s="127">
        <f>I42/100*L42</f>
        <v>3894000.0000000005</v>
      </c>
      <c r="N42" s="114"/>
    </row>
    <row r="43" spans="1:14" s="17" customFormat="1" ht="22.5" customHeight="1">
      <c r="A43" s="168" t="s">
        <v>114</v>
      </c>
      <c r="B43" s="168"/>
      <c r="C43" s="168"/>
      <c r="D43" s="168"/>
      <c r="E43" s="168"/>
      <c r="F43" s="168"/>
      <c r="G43" s="168"/>
      <c r="H43" s="168"/>
      <c r="I43" s="168"/>
      <c r="J43" s="168"/>
      <c r="K43" s="168"/>
      <c r="L43" s="168"/>
      <c r="M43" s="168"/>
      <c r="N43" s="168"/>
    </row>
    <row r="44" spans="1:14" s="17" customFormat="1" ht="22.5" customHeight="1">
      <c r="A44" s="47" t="s">
        <v>78</v>
      </c>
      <c r="B44" s="167" t="s">
        <v>115</v>
      </c>
      <c r="C44" s="167"/>
      <c r="D44" s="167"/>
      <c r="E44" s="167"/>
      <c r="F44" s="167"/>
      <c r="G44" s="167"/>
      <c r="H44" s="167"/>
      <c r="I44" s="167"/>
      <c r="J44" s="115"/>
      <c r="K44" s="116"/>
      <c r="L44" s="116"/>
      <c r="M44" s="68">
        <f>SUM(M45:M46)</f>
        <v>5922000</v>
      </c>
      <c r="N44" s="117" t="s">
        <v>69</v>
      </c>
    </row>
    <row r="45" spans="1:14" s="17" customFormat="1" ht="22.5" customHeight="1">
      <c r="A45" s="60">
        <v>20</v>
      </c>
      <c r="B45" s="84">
        <v>110416040</v>
      </c>
      <c r="C45" s="118" t="s">
        <v>142</v>
      </c>
      <c r="D45" s="102"/>
      <c r="E45" s="84"/>
      <c r="F45" s="99">
        <v>3.36</v>
      </c>
      <c r="G45" s="100">
        <v>80</v>
      </c>
      <c r="H45" s="84" t="str">
        <f>IF(AND(F45&gt;=3.6,F45&lt;=4,G45&gt;=90,G45&lt;=100),"Xuất sắc",IF(AND(F45&gt;=3.2,F45&lt;=4,G45&gt;=80,G45&lt;=100),"Giỏi",IF(AND(F45&gt;=2.5,F45&lt;=10,G45&gt;=65,G45&lt;=100),"Khá","Không đạt học bổng")))</f>
        <v>Giỏi</v>
      </c>
      <c r="I45" s="101">
        <f>IF(H45="khá",100,IF(H45="giỏi",110,120))</f>
        <v>110</v>
      </c>
      <c r="J45" s="101">
        <v>15</v>
      </c>
      <c r="K45" s="66">
        <v>188000</v>
      </c>
      <c r="L45" s="66">
        <f>J45*K45</f>
        <v>2820000</v>
      </c>
      <c r="M45" s="66">
        <f>I45/100*L45</f>
        <v>3102000.0000000005</v>
      </c>
      <c r="N45" s="92"/>
    </row>
    <row r="46" spans="1:14" s="17" customFormat="1" ht="22.5" customHeight="1">
      <c r="A46" s="60">
        <v>21</v>
      </c>
      <c r="B46" s="84">
        <v>110416124</v>
      </c>
      <c r="C46" s="118" t="s">
        <v>178</v>
      </c>
      <c r="D46" s="102"/>
      <c r="E46" s="84"/>
      <c r="F46" s="99">
        <v>3.36</v>
      </c>
      <c r="G46" s="100">
        <v>65</v>
      </c>
      <c r="H46" s="84" t="str">
        <f>IF(AND(F46&gt;=3.6,F46&lt;=4,G46&gt;=90,G46&lt;=100),"Xuất sắc",IF(AND(F46&gt;=3.2,F46&lt;=4,G46&gt;=80,G46&lt;=100),"Giỏi",IF(AND(F46&gt;=2.5,F46&lt;=10,G46&gt;=65,G46&lt;=100),"Khá","Không đạt học bổng")))</f>
        <v>Khá</v>
      </c>
      <c r="I46" s="101">
        <f>IF(H46="khá",100,IF(H46="giỏi",110,120))</f>
        <v>100</v>
      </c>
      <c r="J46" s="101">
        <v>15</v>
      </c>
      <c r="K46" s="66">
        <v>188000</v>
      </c>
      <c r="L46" s="66">
        <f>J46*K46</f>
        <v>2820000</v>
      </c>
      <c r="M46" s="66">
        <f>I46/100*L46</f>
        <v>2820000</v>
      </c>
      <c r="N46" s="67"/>
    </row>
    <row r="47" spans="1:14" s="17" customFormat="1" ht="22.5" customHeight="1">
      <c r="A47" s="47" t="s">
        <v>79</v>
      </c>
      <c r="B47" s="167" t="s">
        <v>116</v>
      </c>
      <c r="C47" s="167"/>
      <c r="D47" s="167"/>
      <c r="E47" s="167"/>
      <c r="F47" s="167"/>
      <c r="G47" s="167"/>
      <c r="H47" s="167"/>
      <c r="I47" s="167"/>
      <c r="J47" s="115"/>
      <c r="K47" s="116"/>
      <c r="L47" s="116"/>
      <c r="M47" s="68">
        <f>SUM(M48:M49)</f>
        <v>5640000</v>
      </c>
      <c r="N47" s="117" t="s">
        <v>69</v>
      </c>
    </row>
    <row r="48" spans="1:14" s="17" customFormat="1" ht="22.5" customHeight="1">
      <c r="A48" s="60">
        <v>22</v>
      </c>
      <c r="B48" s="84">
        <v>110416060</v>
      </c>
      <c r="C48" s="118" t="s">
        <v>143</v>
      </c>
      <c r="D48" s="102"/>
      <c r="E48" s="84"/>
      <c r="F48" s="99">
        <v>3.36</v>
      </c>
      <c r="G48" s="100">
        <v>73</v>
      </c>
      <c r="H48" s="84" t="str">
        <f>IF(AND(F48&gt;=3.6,F48&lt;=4,G48&gt;=90,G48&lt;=100),"Xuất sắc",IF(AND(F48&gt;=3.2,F48&lt;=4,G48&gt;=80,G48&lt;=100),"Giỏi",IF(AND(F48&gt;=2.5,F48&lt;=10,G48&gt;=65,G48&lt;=100),"Khá","Không đạt học bổng")))</f>
        <v>Khá</v>
      </c>
      <c r="I48" s="101">
        <f>IF(H48="khá",100,IF(H48="giỏi",110,120))</f>
        <v>100</v>
      </c>
      <c r="J48" s="101">
        <v>15</v>
      </c>
      <c r="K48" s="66">
        <v>188000</v>
      </c>
      <c r="L48" s="66">
        <f>J48*K48</f>
        <v>2820000</v>
      </c>
      <c r="M48" s="66">
        <f>I48/100*L48</f>
        <v>2820000</v>
      </c>
      <c r="N48" s="60"/>
    </row>
    <row r="49" spans="1:14" s="17" customFormat="1" ht="22.5" customHeight="1">
      <c r="A49" s="60">
        <v>23</v>
      </c>
      <c r="B49" s="84">
        <v>110416074</v>
      </c>
      <c r="C49" s="118" t="s">
        <v>144</v>
      </c>
      <c r="D49" s="102"/>
      <c r="E49" s="84"/>
      <c r="F49" s="99">
        <v>3.36</v>
      </c>
      <c r="G49" s="100">
        <v>73</v>
      </c>
      <c r="H49" s="84" t="str">
        <f>IF(AND(F49&gt;=3.6,F49&lt;=4,G49&gt;=90,G49&lt;=100),"Xuất sắc",IF(AND(F49&gt;=3.2,F49&lt;=4,G49&gt;=80,G49&lt;=100),"Giỏi",IF(AND(F49&gt;=2.5,F49&lt;=10,G49&gt;=65,G49&lt;=100),"Khá","Không đạt học bổng")))</f>
        <v>Khá</v>
      </c>
      <c r="I49" s="101">
        <f>IF(H49="khá",100,IF(H49="giỏi",110,120))</f>
        <v>100</v>
      </c>
      <c r="J49" s="101">
        <v>15</v>
      </c>
      <c r="K49" s="66">
        <v>188000</v>
      </c>
      <c r="L49" s="66">
        <f>J49*K49</f>
        <v>2820000</v>
      </c>
      <c r="M49" s="66">
        <f>I49/100*L49</f>
        <v>2820000</v>
      </c>
      <c r="N49" s="67"/>
    </row>
    <row r="50" spans="1:14" s="17" customFormat="1" ht="22.5" customHeight="1">
      <c r="A50" s="47" t="s">
        <v>127</v>
      </c>
      <c r="B50" s="167" t="s">
        <v>117</v>
      </c>
      <c r="C50" s="167"/>
      <c r="D50" s="167"/>
      <c r="E50" s="167"/>
      <c r="F50" s="167"/>
      <c r="G50" s="167"/>
      <c r="H50" s="167"/>
      <c r="I50" s="167"/>
      <c r="J50" s="115"/>
      <c r="K50" s="116"/>
      <c r="L50" s="116"/>
      <c r="M50" s="68">
        <f>SUM(M51:M52)</f>
        <v>5640000</v>
      </c>
      <c r="N50" s="117" t="s">
        <v>82</v>
      </c>
    </row>
    <row r="51" spans="1:14" s="17" customFormat="1" ht="22.5" customHeight="1">
      <c r="A51" s="60">
        <v>24</v>
      </c>
      <c r="B51" s="84">
        <v>110416080</v>
      </c>
      <c r="C51" s="118" t="s">
        <v>145</v>
      </c>
      <c r="D51" s="102" t="s">
        <v>176</v>
      </c>
      <c r="E51" s="84">
        <v>334968577</v>
      </c>
      <c r="F51" s="99">
        <v>3.36</v>
      </c>
      <c r="G51" s="100">
        <v>74</v>
      </c>
      <c r="H51" s="84" t="str">
        <f>IF(AND(F51&gt;=3.6,F51&lt;=4,G51&gt;=90,G51&lt;=100),"Xuất sắc",IF(AND(F51&gt;=3.2,F51&lt;=4,G51&gt;=80,G51&lt;=100),"Giỏi",IF(AND(F51&gt;=2.5,F51&lt;=10,G51&gt;=65,G51&lt;=100),"Khá","Không đạt học bổng")))</f>
        <v>Khá</v>
      </c>
      <c r="I51" s="101">
        <f>IF(H51="khá",100,IF(H51="giỏi",110,120))</f>
        <v>100</v>
      </c>
      <c r="J51" s="101">
        <v>15</v>
      </c>
      <c r="K51" s="66">
        <v>188000</v>
      </c>
      <c r="L51" s="66">
        <f>J51*K51</f>
        <v>2820000</v>
      </c>
      <c r="M51" s="66">
        <f>I51/100*L51</f>
        <v>2820000</v>
      </c>
      <c r="N51" s="60"/>
    </row>
    <row r="52" spans="1:14" s="17" customFormat="1" ht="22.5" customHeight="1">
      <c r="A52" s="60">
        <v>25</v>
      </c>
      <c r="B52" s="84">
        <v>110416015</v>
      </c>
      <c r="C52" s="118" t="s">
        <v>146</v>
      </c>
      <c r="D52" s="102" t="s">
        <v>177</v>
      </c>
      <c r="E52" s="84">
        <v>334953313</v>
      </c>
      <c r="F52" s="99">
        <v>2.86</v>
      </c>
      <c r="G52" s="100">
        <v>78</v>
      </c>
      <c r="H52" s="84" t="str">
        <f>IF(AND(F52&gt;=3.6,F52&lt;=4,G52&gt;=90,G52&lt;=100),"Xuất sắc",IF(AND(F52&gt;=3.2,F52&lt;=4,G52&gt;=80,G52&lt;=100),"Giỏi",IF(AND(F52&gt;=2.5,F52&lt;=10,G52&gt;=65,G52&lt;=100),"Khá","Không đạt học bổng")))</f>
        <v>Khá</v>
      </c>
      <c r="I52" s="101">
        <f>IF(H52="khá",100,IF(H52="giỏi",110,120))</f>
        <v>100</v>
      </c>
      <c r="J52" s="101">
        <v>15</v>
      </c>
      <c r="K52" s="66">
        <v>188000</v>
      </c>
      <c r="L52" s="66">
        <f>J52*K52</f>
        <v>2820000</v>
      </c>
      <c r="M52" s="66">
        <f>I52/100*L52</f>
        <v>2820000</v>
      </c>
      <c r="N52" s="60"/>
    </row>
    <row r="53" spans="1:14" s="17" customFormat="1" ht="22.5" customHeight="1">
      <c r="A53" s="172" t="s">
        <v>34</v>
      </c>
      <c r="B53" s="172"/>
      <c r="C53" s="172"/>
      <c r="D53" s="172"/>
      <c r="E53" s="172"/>
      <c r="F53" s="172"/>
      <c r="G53" s="172"/>
      <c r="H53" s="172"/>
      <c r="I53" s="172"/>
      <c r="J53" s="172"/>
      <c r="K53" s="172"/>
      <c r="L53" s="121"/>
      <c r="M53" s="34">
        <f>SUM(M14,M18,M24,M27,M31,M34,M37,M40,M44,M47,M50)</f>
        <v>73222500</v>
      </c>
      <c r="N53" s="80"/>
    </row>
    <row r="54" spans="1:14" s="17" customFormat="1" ht="26.25" customHeight="1">
      <c r="A54" s="27"/>
      <c r="B54" s="173" t="s">
        <v>158</v>
      </c>
      <c r="C54" s="173"/>
      <c r="D54" s="173"/>
      <c r="E54" s="173"/>
      <c r="F54" s="173"/>
      <c r="G54" s="173"/>
      <c r="H54" s="173"/>
      <c r="I54" s="173"/>
      <c r="J54" s="173"/>
      <c r="K54" s="173"/>
      <c r="L54" s="173"/>
      <c r="M54" s="173"/>
      <c r="N54" s="28"/>
    </row>
    <row r="55" spans="1:14" s="17" customFormat="1" ht="20.25" customHeight="1">
      <c r="A55" s="163" t="s">
        <v>153</v>
      </c>
      <c r="B55" s="163"/>
      <c r="C55" s="163"/>
      <c r="D55" s="163"/>
      <c r="E55" s="163"/>
      <c r="F55" s="163"/>
      <c r="G55" s="163"/>
      <c r="H55" s="163"/>
      <c r="I55" s="163"/>
      <c r="J55" s="105"/>
      <c r="K55" s="90"/>
      <c r="L55" s="90"/>
      <c r="M55" s="90"/>
      <c r="N55" s="28"/>
    </row>
    <row r="56" spans="1:14" ht="27" customHeight="1">
      <c r="A56" s="164" t="s">
        <v>71</v>
      </c>
      <c r="B56" s="164"/>
      <c r="C56" s="164"/>
      <c r="D56" s="164"/>
      <c r="E56" s="164"/>
      <c r="F56" s="164"/>
      <c r="G56" s="164"/>
      <c r="H56" s="164"/>
      <c r="I56" s="164"/>
      <c r="J56" s="164"/>
      <c r="K56" s="164"/>
      <c r="L56" s="164"/>
      <c r="M56" s="164"/>
      <c r="N56" s="164"/>
    </row>
    <row r="57" spans="1:14" ht="10.5" customHeight="1" hidden="1">
      <c r="A57" s="7"/>
      <c r="B57"/>
      <c r="C57"/>
      <c r="D57" s="82"/>
      <c r="E57" s="82"/>
      <c r="F57" s="82"/>
      <c r="G57"/>
      <c r="H57" s="82"/>
      <c r="I57" s="82"/>
      <c r="J57" s="82"/>
      <c r="K57" s="82"/>
      <c r="L57" s="82"/>
      <c r="M57" s="82"/>
      <c r="N57" s="82"/>
    </row>
    <row r="58" spans="7:14" ht="15.75" customHeight="1">
      <c r="G58" s="143" t="s">
        <v>28</v>
      </c>
      <c r="H58" s="143"/>
      <c r="I58" s="143"/>
      <c r="J58" s="143"/>
      <c r="K58" s="143"/>
      <c r="L58" s="143"/>
      <c r="M58" s="143"/>
      <c r="N58" s="143"/>
    </row>
    <row r="59" spans="1:12" ht="16.5" customHeight="1">
      <c r="A59" s="137"/>
      <c r="B59" s="137"/>
      <c r="G59" s="143"/>
      <c r="H59" s="143"/>
      <c r="I59" s="143"/>
      <c r="J59" s="143"/>
      <c r="K59" s="143"/>
      <c r="L59" s="106"/>
    </row>
    <row r="60" spans="11:13" ht="19.5" customHeight="1">
      <c r="K60"/>
      <c r="L60"/>
      <c r="M60" s="24"/>
    </row>
    <row r="61" spans="3:14" ht="19.5" customHeight="1">
      <c r="C61" s="31"/>
      <c r="K61" s="171"/>
      <c r="L61" s="171"/>
      <c r="M61" s="171"/>
      <c r="N61" s="171"/>
    </row>
    <row r="62" spans="2:15" ht="18.75" customHeight="1">
      <c r="B62"/>
      <c r="C62"/>
      <c r="G62"/>
      <c r="K62"/>
      <c r="L62" s="166"/>
      <c r="M62" s="166"/>
      <c r="N62" s="166"/>
      <c r="O62" s="166"/>
    </row>
    <row r="63" spans="13:14" ht="14.25">
      <c r="M63" s="170"/>
      <c r="N63" s="170"/>
    </row>
    <row r="68" ht="12.75">
      <c r="E68" s="98"/>
    </row>
  </sheetData>
  <sheetProtection/>
  <mergeCells count="46">
    <mergeCell ref="B50:I50"/>
    <mergeCell ref="I11:I12"/>
    <mergeCell ref="F11:G11"/>
    <mergeCell ref="C11:C12"/>
    <mergeCell ref="A13:N13"/>
    <mergeCell ref="A11:A12"/>
    <mergeCell ref="K11:K12"/>
    <mergeCell ref="M63:N63"/>
    <mergeCell ref="K61:N61"/>
    <mergeCell ref="A53:K53"/>
    <mergeCell ref="B54:M54"/>
    <mergeCell ref="G59:K59"/>
    <mergeCell ref="B14:I14"/>
    <mergeCell ref="B18:I18"/>
    <mergeCell ref="A59:B59"/>
    <mergeCell ref="G58:N58"/>
    <mergeCell ref="B40:I40"/>
    <mergeCell ref="A56:N56"/>
    <mergeCell ref="A55:I55"/>
    <mergeCell ref="G5:N5"/>
    <mergeCell ref="H11:H12"/>
    <mergeCell ref="N11:N12"/>
    <mergeCell ref="E11:E12"/>
    <mergeCell ref="A6:N6"/>
    <mergeCell ref="A7:N7"/>
    <mergeCell ref="B11:B12"/>
    <mergeCell ref="A23:N23"/>
    <mergeCell ref="B2:D2"/>
    <mergeCell ref="A4:E4"/>
    <mergeCell ref="G4:P4"/>
    <mergeCell ref="G2:P2"/>
    <mergeCell ref="G3:N3"/>
    <mergeCell ref="D11:D12"/>
    <mergeCell ref="M11:M12"/>
    <mergeCell ref="L11:L12"/>
    <mergeCell ref="J11:J12"/>
    <mergeCell ref="L62:O62"/>
    <mergeCell ref="B24:I24"/>
    <mergeCell ref="B27:I27"/>
    <mergeCell ref="A43:N43"/>
    <mergeCell ref="B44:I44"/>
    <mergeCell ref="B47:I47"/>
    <mergeCell ref="A30:N30"/>
    <mergeCell ref="B31:I31"/>
    <mergeCell ref="B34:I34"/>
    <mergeCell ref="B37:I37"/>
  </mergeCells>
  <printOptions/>
  <pageMargins left="0.05" right="0" top="0.25" bottom="0.25" header="0.261811024" footer="0.261811024"/>
  <pageSetup horizontalDpi="600" verticalDpi="600" orientation="landscape" scale="9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8"/>
  <sheetViews>
    <sheetView zoomScalePageLayoutView="0" workbookViewId="0" topLeftCell="A13">
      <selection activeCell="I42" sqref="I42"/>
    </sheetView>
  </sheetViews>
  <sheetFormatPr defaultColWidth="9.140625" defaultRowHeight="19.5" customHeight="1"/>
  <cols>
    <col min="1" max="1" width="6.28125" style="0" customWidth="1"/>
    <col min="2" max="2" width="64.8515625" style="0" customWidth="1"/>
    <col min="3" max="4" width="11.00390625" style="0" customWidth="1"/>
    <col min="5" max="5" width="10.8515625" style="0" customWidth="1"/>
    <col min="6" max="6" width="7.421875" style="0" customWidth="1"/>
    <col min="7" max="7" width="14.28125" style="52" customWidth="1"/>
    <col min="8" max="8" width="13.140625" style="0" customWidth="1"/>
  </cols>
  <sheetData>
    <row r="1" spans="1:9" ht="15.75" customHeight="1">
      <c r="A1" s="190" t="s">
        <v>40</v>
      </c>
      <c r="B1" s="190"/>
      <c r="C1" s="190"/>
      <c r="D1" s="142" t="s">
        <v>30</v>
      </c>
      <c r="E1" s="142"/>
      <c r="F1" s="142"/>
      <c r="G1" s="142"/>
      <c r="H1" s="142"/>
      <c r="I1" s="3"/>
    </row>
    <row r="2" spans="1:9" ht="15.75" customHeight="1">
      <c r="A2" s="142" t="s">
        <v>20</v>
      </c>
      <c r="B2" s="142"/>
      <c r="C2" s="142"/>
      <c r="D2" s="15"/>
      <c r="E2" s="16" t="s">
        <v>41</v>
      </c>
      <c r="F2" s="16"/>
      <c r="G2" s="48"/>
      <c r="H2" s="16"/>
      <c r="I2" s="3"/>
    </row>
    <row r="3" spans="1:9" ht="15.75" customHeight="1">
      <c r="A3" s="142" t="s">
        <v>19</v>
      </c>
      <c r="B3" s="142"/>
      <c r="C3" s="142"/>
      <c r="D3" s="142"/>
      <c r="E3" s="16"/>
      <c r="F3" s="16"/>
      <c r="G3" s="49"/>
      <c r="H3" s="17"/>
      <c r="I3" s="78"/>
    </row>
    <row r="4" spans="1:9" ht="18.75" customHeight="1">
      <c r="A4" s="4"/>
      <c r="B4" s="4"/>
      <c r="C4" s="4"/>
      <c r="D4" s="4"/>
      <c r="E4" s="144" t="s">
        <v>154</v>
      </c>
      <c r="F4" s="144"/>
      <c r="G4" s="144"/>
      <c r="H4" s="144"/>
      <c r="I4" s="5"/>
    </row>
    <row r="5" spans="1:9" ht="24" customHeight="1">
      <c r="A5" s="191" t="s">
        <v>46</v>
      </c>
      <c r="B5" s="191"/>
      <c r="C5" s="191"/>
      <c r="D5" s="191"/>
      <c r="E5" s="191"/>
      <c r="F5" s="191"/>
      <c r="G5" s="191"/>
      <c r="H5" s="191"/>
      <c r="I5" s="191"/>
    </row>
    <row r="6" spans="1:9" ht="19.5" customHeight="1">
      <c r="A6" s="150" t="s">
        <v>155</v>
      </c>
      <c r="B6" s="150"/>
      <c r="C6" s="150"/>
      <c r="D6" s="150"/>
      <c r="E6" s="150"/>
      <c r="F6" s="150"/>
      <c r="G6" s="150"/>
      <c r="H6" s="150"/>
      <c r="I6" s="6"/>
    </row>
    <row r="7" ht="9.75" customHeight="1">
      <c r="G7" s="50"/>
    </row>
    <row r="8" spans="1:9" ht="19.5" customHeight="1">
      <c r="A8" s="188" t="s">
        <v>47</v>
      </c>
      <c r="B8" s="188" t="s">
        <v>35</v>
      </c>
      <c r="C8" s="179" t="s">
        <v>27</v>
      </c>
      <c r="D8" s="180"/>
      <c r="E8" s="181"/>
      <c r="F8" s="188" t="s">
        <v>18</v>
      </c>
      <c r="G8" s="192" t="s">
        <v>29</v>
      </c>
      <c r="H8" s="185" t="s">
        <v>33</v>
      </c>
      <c r="I8" s="8"/>
    </row>
    <row r="9" spans="1:9" ht="19.5" customHeight="1">
      <c r="A9" s="189"/>
      <c r="B9" s="189"/>
      <c r="C9" s="9" t="s">
        <v>36</v>
      </c>
      <c r="D9" s="9" t="s">
        <v>37</v>
      </c>
      <c r="E9" s="9" t="s">
        <v>38</v>
      </c>
      <c r="F9" s="189"/>
      <c r="G9" s="193"/>
      <c r="H9" s="186"/>
      <c r="I9" s="10"/>
    </row>
    <row r="10" spans="1:9" ht="24" customHeight="1">
      <c r="A10" s="145" t="s">
        <v>72</v>
      </c>
      <c r="B10" s="146"/>
      <c r="C10" s="146"/>
      <c r="D10" s="146"/>
      <c r="E10" s="146"/>
      <c r="F10" s="146"/>
      <c r="G10" s="146"/>
      <c r="H10" s="147"/>
      <c r="I10" s="11"/>
    </row>
    <row r="11" spans="1:9" ht="24" customHeight="1">
      <c r="A11" s="145" t="s">
        <v>23</v>
      </c>
      <c r="B11" s="146"/>
      <c r="C11" s="146"/>
      <c r="D11" s="146"/>
      <c r="E11" s="146"/>
      <c r="F11" s="146"/>
      <c r="G11" s="146"/>
      <c r="H11" s="147"/>
      <c r="I11" s="11"/>
    </row>
    <row r="12" spans="1:9" ht="24" customHeight="1">
      <c r="A12" s="57">
        <v>1</v>
      </c>
      <c r="B12" s="89" t="s">
        <v>52</v>
      </c>
      <c r="C12" s="57">
        <v>0</v>
      </c>
      <c r="D12" s="57">
        <v>3</v>
      </c>
      <c r="E12" s="58">
        <v>0</v>
      </c>
      <c r="F12" s="57">
        <v>42</v>
      </c>
      <c r="G12" s="51">
        <f>ĐH!M14</f>
        <v>5841000.000000001</v>
      </c>
      <c r="H12" s="57"/>
      <c r="I12" s="11"/>
    </row>
    <row r="13" spans="1:9" ht="24" customHeight="1">
      <c r="A13" s="57">
        <v>2</v>
      </c>
      <c r="B13" s="89" t="s">
        <v>53</v>
      </c>
      <c r="C13" s="57">
        <v>0</v>
      </c>
      <c r="D13" s="57">
        <v>4</v>
      </c>
      <c r="E13" s="58">
        <v>0</v>
      </c>
      <c r="F13" s="57">
        <v>46</v>
      </c>
      <c r="G13" s="51">
        <f>ĐH!M18</f>
        <v>7788000.000000001</v>
      </c>
      <c r="H13" s="57"/>
      <c r="I13" s="11"/>
    </row>
    <row r="14" spans="1:9" ht="24" customHeight="1">
      <c r="A14" s="175" t="s">
        <v>67</v>
      </c>
      <c r="B14" s="176"/>
      <c r="C14" s="96">
        <f>SUM(C12,C13,)</f>
        <v>0</v>
      </c>
      <c r="D14" s="96">
        <f>SUM(D12,D13,)</f>
        <v>7</v>
      </c>
      <c r="E14" s="96">
        <f>SUM(E12,E13,)</f>
        <v>0</v>
      </c>
      <c r="F14" s="96">
        <f>SUM(F12,F13,)</f>
        <v>88</v>
      </c>
      <c r="G14" s="108">
        <f>SUM(G12,G13)</f>
        <v>13629000.000000002</v>
      </c>
      <c r="H14" s="95"/>
      <c r="I14" s="11"/>
    </row>
    <row r="15" spans="1:9" ht="24" customHeight="1">
      <c r="A15" s="145" t="s">
        <v>54</v>
      </c>
      <c r="B15" s="146"/>
      <c r="C15" s="146"/>
      <c r="D15" s="146"/>
      <c r="E15" s="146"/>
      <c r="F15" s="146"/>
      <c r="G15" s="146"/>
      <c r="H15" s="147"/>
      <c r="I15" s="11"/>
    </row>
    <row r="16" spans="1:9" ht="24" customHeight="1">
      <c r="A16" s="145" t="s">
        <v>23</v>
      </c>
      <c r="B16" s="146"/>
      <c r="C16" s="146"/>
      <c r="D16" s="146"/>
      <c r="E16" s="146"/>
      <c r="F16" s="146"/>
      <c r="G16" s="146"/>
      <c r="H16" s="147"/>
      <c r="I16" s="11"/>
    </row>
    <row r="17" spans="1:9" ht="24" customHeight="1">
      <c r="A17" s="57">
        <v>3</v>
      </c>
      <c r="B17" s="89" t="s">
        <v>57</v>
      </c>
      <c r="C17" s="57">
        <v>1</v>
      </c>
      <c r="D17" s="57">
        <v>1</v>
      </c>
      <c r="E17" s="58">
        <v>0</v>
      </c>
      <c r="F17" s="57">
        <v>30</v>
      </c>
      <c r="G17" s="51">
        <f>ĐH!M24</f>
        <v>6513600</v>
      </c>
      <c r="H17" s="57"/>
      <c r="I17" s="11"/>
    </row>
    <row r="18" spans="1:9" ht="24" customHeight="1">
      <c r="A18" s="57">
        <v>4</v>
      </c>
      <c r="B18" s="89" t="s">
        <v>58</v>
      </c>
      <c r="C18" s="57">
        <v>1</v>
      </c>
      <c r="D18" s="57">
        <v>0</v>
      </c>
      <c r="E18" s="58">
        <v>1</v>
      </c>
      <c r="F18" s="57">
        <v>27</v>
      </c>
      <c r="G18" s="51">
        <f>ĐH!M27</f>
        <v>6230400</v>
      </c>
      <c r="H18" s="57"/>
      <c r="I18" s="11"/>
    </row>
    <row r="19" spans="1:9" ht="24" customHeight="1">
      <c r="A19" s="175" t="s">
        <v>26</v>
      </c>
      <c r="B19" s="177"/>
      <c r="C19" s="177"/>
      <c r="D19" s="177"/>
      <c r="E19" s="177"/>
      <c r="F19" s="177"/>
      <c r="G19" s="177"/>
      <c r="H19" s="178"/>
      <c r="I19" s="11"/>
    </row>
    <row r="20" spans="1:9" ht="24" customHeight="1">
      <c r="A20" s="75">
        <v>5</v>
      </c>
      <c r="B20" s="59" t="s">
        <v>59</v>
      </c>
      <c r="C20" s="57">
        <v>0</v>
      </c>
      <c r="D20" s="57">
        <v>0</v>
      </c>
      <c r="E20" s="58">
        <v>2</v>
      </c>
      <c r="F20" s="57">
        <v>25</v>
      </c>
      <c r="G20" s="51">
        <f>'CD'!M12</f>
        <v>4352000</v>
      </c>
      <c r="H20" s="57"/>
      <c r="I20" s="11"/>
    </row>
    <row r="21" spans="1:9" ht="24" customHeight="1">
      <c r="A21" s="175" t="s">
        <v>68</v>
      </c>
      <c r="B21" s="176"/>
      <c r="C21" s="96">
        <f>SUM(C20,C18,C17)</f>
        <v>2</v>
      </c>
      <c r="D21" s="96">
        <f>SUM(D20,D18,D17)</f>
        <v>1</v>
      </c>
      <c r="E21" s="96">
        <f>SUM(E20,E18,E17)</f>
        <v>3</v>
      </c>
      <c r="F21" s="96">
        <f>SUM(F20,F18,F17)</f>
        <v>82</v>
      </c>
      <c r="G21" s="108">
        <f>SUM(G20,G18,G17)</f>
        <v>17096000</v>
      </c>
      <c r="H21" s="57"/>
      <c r="I21" s="11"/>
    </row>
    <row r="22" spans="1:9" ht="24" customHeight="1">
      <c r="A22" s="145" t="s">
        <v>73</v>
      </c>
      <c r="B22" s="146"/>
      <c r="C22" s="146"/>
      <c r="D22" s="146"/>
      <c r="E22" s="146"/>
      <c r="F22" s="146"/>
      <c r="G22" s="146"/>
      <c r="H22" s="147"/>
      <c r="I22" s="11"/>
    </row>
    <row r="23" spans="1:9" ht="24" customHeight="1">
      <c r="A23" s="145" t="s">
        <v>23</v>
      </c>
      <c r="B23" s="146"/>
      <c r="C23" s="146"/>
      <c r="D23" s="146"/>
      <c r="E23" s="146"/>
      <c r="F23" s="146"/>
      <c r="G23" s="146"/>
      <c r="H23" s="147"/>
      <c r="I23" s="11"/>
    </row>
    <row r="24" spans="1:9" ht="24" customHeight="1">
      <c r="A24" s="57">
        <v>6</v>
      </c>
      <c r="B24" s="89" t="s">
        <v>97</v>
      </c>
      <c r="C24" s="57">
        <v>0</v>
      </c>
      <c r="D24" s="57">
        <v>1</v>
      </c>
      <c r="E24" s="58">
        <v>1</v>
      </c>
      <c r="F24" s="57">
        <v>25</v>
      </c>
      <c r="G24" s="51">
        <f>ĐH!M31</f>
        <v>7062300</v>
      </c>
      <c r="H24" s="57"/>
      <c r="I24" s="11"/>
    </row>
    <row r="25" spans="1:9" ht="24" customHeight="1">
      <c r="A25" s="57">
        <v>7</v>
      </c>
      <c r="B25" s="89" t="s">
        <v>98</v>
      </c>
      <c r="C25" s="57">
        <v>0</v>
      </c>
      <c r="D25" s="57">
        <v>2</v>
      </c>
      <c r="E25" s="58">
        <v>0</v>
      </c>
      <c r="F25" s="57">
        <v>25</v>
      </c>
      <c r="G25" s="51">
        <f>ĐH!M34</f>
        <v>7788000.000000001</v>
      </c>
      <c r="H25" s="57"/>
      <c r="I25" s="11"/>
    </row>
    <row r="26" spans="1:9" ht="24" customHeight="1">
      <c r="A26" s="57">
        <v>8</v>
      </c>
      <c r="B26" s="89" t="s">
        <v>99</v>
      </c>
      <c r="C26" s="57">
        <v>0</v>
      </c>
      <c r="D26" s="57">
        <v>2</v>
      </c>
      <c r="E26" s="58">
        <v>0</v>
      </c>
      <c r="F26" s="57">
        <v>24</v>
      </c>
      <c r="G26" s="51">
        <f>ĐH!M37</f>
        <v>7009200.000000001</v>
      </c>
      <c r="H26" s="57"/>
      <c r="I26" s="11"/>
    </row>
    <row r="27" spans="1:9" ht="24" customHeight="1">
      <c r="A27" s="57">
        <v>9</v>
      </c>
      <c r="B27" s="89" t="s">
        <v>100</v>
      </c>
      <c r="C27" s="57">
        <v>0</v>
      </c>
      <c r="D27" s="57">
        <v>2</v>
      </c>
      <c r="E27" s="58">
        <v>0</v>
      </c>
      <c r="F27" s="57">
        <v>26</v>
      </c>
      <c r="G27" s="51">
        <f>ĐH!M40</f>
        <v>7788000.000000001</v>
      </c>
      <c r="H27" s="57"/>
      <c r="I27" s="11"/>
    </row>
    <row r="28" spans="1:9" ht="24" customHeight="1">
      <c r="A28" s="175" t="s">
        <v>26</v>
      </c>
      <c r="B28" s="177"/>
      <c r="C28" s="177"/>
      <c r="D28" s="177"/>
      <c r="E28" s="177"/>
      <c r="F28" s="177"/>
      <c r="G28" s="177"/>
      <c r="H28" s="178"/>
      <c r="I28" s="11"/>
    </row>
    <row r="29" spans="1:9" ht="24" customHeight="1">
      <c r="A29" s="75">
        <v>10</v>
      </c>
      <c r="B29" s="59" t="s">
        <v>101</v>
      </c>
      <c r="C29" s="57">
        <v>0</v>
      </c>
      <c r="D29" s="57">
        <v>0</v>
      </c>
      <c r="E29" s="58">
        <v>2</v>
      </c>
      <c r="F29" s="57">
        <v>22</v>
      </c>
      <c r="G29" s="51">
        <f>'CD'!M16</f>
        <v>5168000</v>
      </c>
      <c r="H29" s="57"/>
      <c r="I29" s="11"/>
    </row>
    <row r="30" spans="1:9" ht="24" customHeight="1">
      <c r="A30" s="175" t="s">
        <v>104</v>
      </c>
      <c r="B30" s="176"/>
      <c r="C30" s="96">
        <f>SUM(C29,C27,C26,C25,C24)</f>
        <v>0</v>
      </c>
      <c r="D30" s="96">
        <f>SUM(D29,D27,D26,D25,D24)</f>
        <v>7</v>
      </c>
      <c r="E30" s="96">
        <f>SUM(E29,E27,E26,E25,E24)</f>
        <v>3</v>
      </c>
      <c r="F30" s="96">
        <f>SUM(F29,F27,F26,F25,F24)</f>
        <v>122</v>
      </c>
      <c r="G30" s="108">
        <f>SUM(G29,G27,G26,G25,G24)</f>
        <v>34815500</v>
      </c>
      <c r="H30" s="57"/>
      <c r="I30" s="11"/>
    </row>
    <row r="31" spans="1:9" ht="24" customHeight="1">
      <c r="A31" s="145" t="s">
        <v>114</v>
      </c>
      <c r="B31" s="146"/>
      <c r="C31" s="146"/>
      <c r="D31" s="146"/>
      <c r="E31" s="146"/>
      <c r="F31" s="146"/>
      <c r="G31" s="146"/>
      <c r="H31" s="147"/>
      <c r="I31" s="11"/>
    </row>
    <row r="32" spans="1:9" ht="24" customHeight="1">
      <c r="A32" s="145" t="s">
        <v>23</v>
      </c>
      <c r="B32" s="146"/>
      <c r="C32" s="146"/>
      <c r="D32" s="146"/>
      <c r="E32" s="146"/>
      <c r="F32" s="146"/>
      <c r="G32" s="146"/>
      <c r="H32" s="147"/>
      <c r="I32" s="11"/>
    </row>
    <row r="33" spans="1:9" ht="24" customHeight="1">
      <c r="A33" s="57">
        <v>11</v>
      </c>
      <c r="B33" s="89" t="s">
        <v>124</v>
      </c>
      <c r="C33" s="57">
        <v>0</v>
      </c>
      <c r="D33" s="57">
        <v>1</v>
      </c>
      <c r="E33" s="58">
        <v>1</v>
      </c>
      <c r="F33" s="57">
        <v>28</v>
      </c>
      <c r="G33" s="51">
        <f>ĐH!M44</f>
        <v>5922000</v>
      </c>
      <c r="H33" s="57"/>
      <c r="I33" s="11"/>
    </row>
    <row r="34" spans="1:9" ht="24" customHeight="1">
      <c r="A34" s="57">
        <v>12</v>
      </c>
      <c r="B34" s="89" t="s">
        <v>125</v>
      </c>
      <c r="C34" s="57">
        <v>0</v>
      </c>
      <c r="D34" s="57">
        <v>0</v>
      </c>
      <c r="E34" s="58">
        <v>2</v>
      </c>
      <c r="F34" s="57">
        <v>28</v>
      </c>
      <c r="G34" s="51">
        <f>ĐH!M47</f>
        <v>5640000</v>
      </c>
      <c r="H34" s="57"/>
      <c r="I34" s="11"/>
    </row>
    <row r="35" spans="1:9" ht="24" customHeight="1">
      <c r="A35" s="57">
        <v>13</v>
      </c>
      <c r="B35" s="89" t="s">
        <v>126</v>
      </c>
      <c r="C35" s="57">
        <v>0</v>
      </c>
      <c r="D35" s="57">
        <v>0</v>
      </c>
      <c r="E35" s="58">
        <v>2</v>
      </c>
      <c r="F35" s="57">
        <v>26</v>
      </c>
      <c r="G35" s="51">
        <f>ĐH!M50</f>
        <v>5640000</v>
      </c>
      <c r="H35" s="57"/>
      <c r="I35" s="11"/>
    </row>
    <row r="36" spans="1:9" ht="24" customHeight="1">
      <c r="A36" s="175" t="s">
        <v>26</v>
      </c>
      <c r="B36" s="177"/>
      <c r="C36" s="177"/>
      <c r="D36" s="177"/>
      <c r="E36" s="177"/>
      <c r="F36" s="177"/>
      <c r="G36" s="177"/>
      <c r="H36" s="178"/>
      <c r="I36" s="11"/>
    </row>
    <row r="37" spans="1:9" ht="24" customHeight="1">
      <c r="A37" s="75">
        <v>14</v>
      </c>
      <c r="B37" s="59" t="s">
        <v>151</v>
      </c>
      <c r="C37" s="57">
        <v>0</v>
      </c>
      <c r="D37" s="57">
        <v>0</v>
      </c>
      <c r="E37" s="58">
        <v>1</v>
      </c>
      <c r="F37" s="57">
        <v>17</v>
      </c>
      <c r="G37" s="51">
        <f>'CD'!M20</f>
        <v>2700000</v>
      </c>
      <c r="H37" s="57"/>
      <c r="I37" s="11"/>
    </row>
    <row r="38" spans="1:9" ht="24" customHeight="1">
      <c r="A38" s="175" t="s">
        <v>152</v>
      </c>
      <c r="B38" s="176"/>
      <c r="C38" s="96">
        <f>SUM(C37,C35,C34,C33)</f>
        <v>0</v>
      </c>
      <c r="D38" s="96">
        <f>SUM(D37,D35,D34,D33)</f>
        <v>1</v>
      </c>
      <c r="E38" s="96">
        <f>SUM(E37,E35,E34,E33)</f>
        <v>6</v>
      </c>
      <c r="F38" s="96">
        <f>SUM(F37,F35,F34,F33)</f>
        <v>99</v>
      </c>
      <c r="G38" s="108">
        <f>SUM(G37,G35,G34,G33)</f>
        <v>19902000</v>
      </c>
      <c r="H38" s="57"/>
      <c r="I38" s="11"/>
    </row>
    <row r="39" spans="1:9" s="77" customFormat="1" ht="24" customHeight="1">
      <c r="A39" s="183" t="s">
        <v>34</v>
      </c>
      <c r="B39" s="184"/>
      <c r="C39" s="103">
        <f>SUM(C38,C30,C21,C14)</f>
        <v>2</v>
      </c>
      <c r="D39" s="103">
        <f>SUM(D38,D30,D21,D14)</f>
        <v>16</v>
      </c>
      <c r="E39" s="103">
        <f>SUM(E38,E30,E21,E14)</f>
        <v>12</v>
      </c>
      <c r="F39" s="103">
        <f>SUM(F38,F30,F21,F14)</f>
        <v>391</v>
      </c>
      <c r="G39" s="103">
        <f>SUM(G38,G30,G21,G14)</f>
        <v>85442500</v>
      </c>
      <c r="H39" s="104"/>
      <c r="I39" s="76"/>
    </row>
    <row r="40" spans="1:9" ht="26.25" customHeight="1">
      <c r="A40" s="187" t="s">
        <v>156</v>
      </c>
      <c r="B40" s="187"/>
      <c r="C40" s="187"/>
      <c r="D40" s="187"/>
      <c r="E40" s="187"/>
      <c r="F40" s="187"/>
      <c r="G40" s="187"/>
      <c r="H40" s="187"/>
      <c r="I40" s="12"/>
    </row>
    <row r="41" spans="1:8" s="14" customFormat="1" ht="24.75" customHeight="1">
      <c r="A41" s="182" t="s">
        <v>113</v>
      </c>
      <c r="B41" s="182"/>
      <c r="C41" s="182"/>
      <c r="D41" s="182"/>
      <c r="E41" s="182"/>
      <c r="F41" s="182"/>
      <c r="G41" s="182"/>
      <c r="H41" s="182"/>
    </row>
    <row r="42" spans="2:7" ht="15.75" customHeight="1">
      <c r="B42" s="142"/>
      <c r="C42" s="142"/>
      <c r="G42" s="50"/>
    </row>
    <row r="43" spans="2:7" ht="19.5" customHeight="1">
      <c r="B43" s="142"/>
      <c r="C43" s="142"/>
      <c r="D43" s="137"/>
      <c r="E43" s="137"/>
      <c r="G43" s="50"/>
    </row>
    <row r="44" spans="2:7" ht="19.5" customHeight="1">
      <c r="B44" s="13"/>
      <c r="G44" s="50"/>
    </row>
    <row r="45" spans="2:8" ht="19.5" customHeight="1">
      <c r="B45" s="13"/>
      <c r="E45" s="174"/>
      <c r="F45" s="174"/>
      <c r="G45" s="174"/>
      <c r="H45" s="174"/>
    </row>
    <row r="48" spans="3:7" ht="19.5" customHeight="1">
      <c r="C48" s="30"/>
      <c r="D48" s="30"/>
      <c r="E48" s="56"/>
      <c r="F48" s="56"/>
      <c r="G48" s="30"/>
    </row>
  </sheetData>
  <sheetProtection/>
  <mergeCells count="35">
    <mergeCell ref="A22:H22"/>
    <mergeCell ref="A31:H31"/>
    <mergeCell ref="A10:H10"/>
    <mergeCell ref="A11:H11"/>
    <mergeCell ref="A15:H15"/>
    <mergeCell ref="A19:H19"/>
    <mergeCell ref="A21:B21"/>
    <mergeCell ref="A1:C1"/>
    <mergeCell ref="D1:H1"/>
    <mergeCell ref="A2:C2"/>
    <mergeCell ref="A3:D3"/>
    <mergeCell ref="E4:H4"/>
    <mergeCell ref="D43:E43"/>
    <mergeCell ref="A5:I5"/>
    <mergeCell ref="A6:H6"/>
    <mergeCell ref="G8:G9"/>
    <mergeCell ref="B8:B9"/>
    <mergeCell ref="C8:E8"/>
    <mergeCell ref="A41:H41"/>
    <mergeCell ref="A39:B39"/>
    <mergeCell ref="H8:H9"/>
    <mergeCell ref="B42:C42"/>
    <mergeCell ref="A40:H40"/>
    <mergeCell ref="F8:F9"/>
    <mergeCell ref="A8:A9"/>
    <mergeCell ref="A14:B14"/>
    <mergeCell ref="A16:H16"/>
    <mergeCell ref="A32:H32"/>
    <mergeCell ref="E45:H45"/>
    <mergeCell ref="B43:C43"/>
    <mergeCell ref="A38:B38"/>
    <mergeCell ref="A36:H36"/>
    <mergeCell ref="A23:H23"/>
    <mergeCell ref="A28:H28"/>
    <mergeCell ref="A30:B30"/>
  </mergeCells>
  <printOptions/>
  <pageMargins left="0.69" right="0.21" top="0.5" bottom="0.5" header="0.5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htkngan</dc:creator>
  <cp:keywords/>
  <dc:description/>
  <cp:lastModifiedBy>Admin</cp:lastModifiedBy>
  <cp:lastPrinted>2017-05-12T08:40:03Z</cp:lastPrinted>
  <dcterms:created xsi:type="dcterms:W3CDTF">2008-12-08T08:32:50Z</dcterms:created>
  <dcterms:modified xsi:type="dcterms:W3CDTF">2017-05-12T08:52:05Z</dcterms:modified>
  <cp:category/>
  <cp:version/>
  <cp:contentType/>
  <cp:contentStatus/>
</cp:coreProperties>
</file>